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iVBkpziSnKfPf7I2sQDblyR8oLzlXS8xL1SB+g1am+DuBbAbPoG8huPE303DKS8MX/kFUxenM6b7qnWiZxcFOA==" workbookSaltValue="FecAkYwigTpfxOWcEX0V+w==" workbookSpinCount="100000" lockStructure="1"/>
  <bookViews>
    <workbookView xWindow="0" yWindow="0" windowWidth="21570" windowHeight="6960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N112" i="83"/>
  <c r="AM84" i="83"/>
  <c r="J16" i="83" s="1"/>
  <c r="AL84" i="83"/>
  <c r="AE84" i="83"/>
  <c r="I16" i="83" s="1"/>
  <c r="AD84" i="83"/>
  <c r="V84" i="83"/>
  <c r="O84" i="83"/>
  <c r="N84" i="83"/>
  <c r="I30" i="83" l="1"/>
  <c r="W33" i="83"/>
  <c r="I35" i="83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498" i="83" l="1"/>
  <c r="M386" i="83"/>
  <c r="M402" i="83"/>
  <c r="M78" i="83"/>
  <c r="R78" i="83" s="1"/>
  <c r="M462" i="83"/>
  <c r="R462" i="83" s="1"/>
  <c r="M486" i="83"/>
  <c r="U486" i="83" s="1"/>
  <c r="M487" i="83"/>
  <c r="U487" i="83" s="1"/>
  <c r="M460" i="83"/>
  <c r="M433" i="83"/>
  <c r="Q433" i="83" s="1"/>
  <c r="M434" i="83"/>
  <c r="Q434" i="83" s="1"/>
  <c r="M435" i="83"/>
  <c r="S435" i="83" s="1"/>
  <c r="M400" i="83"/>
  <c r="M377" i="83"/>
  <c r="R377" i="83" s="1"/>
  <c r="M167" i="83"/>
  <c r="U167" i="83" s="1"/>
  <c r="AC167" i="83" s="1"/>
  <c r="AK167" i="83" s="1"/>
  <c r="M469" i="83"/>
  <c r="S469" i="83" s="1"/>
  <c r="M490" i="83"/>
  <c r="M461" i="83"/>
  <c r="S461" i="83" s="1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R459" i="83"/>
  <c r="S459" i="83"/>
  <c r="U459" i="83"/>
  <c r="Q459" i="83"/>
  <c r="R487" i="83"/>
  <c r="Q487" i="83"/>
  <c r="S487" i="83"/>
  <c r="S460" i="83"/>
  <c r="R460" i="83"/>
  <c r="Q460" i="83"/>
  <c r="U460" i="83"/>
  <c r="U433" i="83"/>
  <c r="S434" i="83"/>
  <c r="Q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U194" i="83" l="1"/>
  <c r="AC298" i="83"/>
  <c r="AG298" i="83" s="1"/>
  <c r="U78" i="83"/>
  <c r="AA78" i="83" s="1"/>
  <c r="S78" i="83"/>
  <c r="Q78" i="83"/>
  <c r="Y139" i="83"/>
  <c r="Z279" i="83"/>
  <c r="S251" i="83"/>
  <c r="Q486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C136" i="83" l="1"/>
  <c r="AI245" i="83"/>
  <c r="AJ70" i="83"/>
  <c r="AN70" i="83" s="1"/>
  <c r="Y52" i="83" s="1"/>
  <c r="AG190" i="83"/>
  <c r="AG302" i="83"/>
  <c r="AH161" i="83"/>
  <c r="AG214" i="83"/>
  <c r="AK161" i="83"/>
  <c r="AQ161" i="83" s="1"/>
  <c r="AK214" i="83"/>
  <c r="AK132" i="83"/>
  <c r="AH247" i="83"/>
  <c r="Y138" i="83"/>
  <c r="AH214" i="83"/>
  <c r="AI300" i="83"/>
  <c r="AI132" i="83"/>
  <c r="AC334" i="83"/>
  <c r="AK334" i="83" s="1"/>
  <c r="AI161" i="83"/>
  <c r="AH132" i="83"/>
  <c r="AJ74" i="83"/>
  <c r="AN74" i="83" s="1"/>
  <c r="Y53" i="83" s="1"/>
  <c r="AH302" i="83"/>
  <c r="AH158" i="83"/>
  <c r="AH190" i="83"/>
  <c r="AH243" i="83"/>
  <c r="AK245" i="83"/>
  <c r="AQ245" i="83" s="1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P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O161" i="83" l="1"/>
  <c r="AP245" i="83"/>
  <c r="AI334" i="83"/>
  <c r="Y112" i="83"/>
  <c r="AG334" i="83"/>
  <c r="AH334" i="83"/>
  <c r="M4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U476" i="83" s="1"/>
  <c r="R43" i="83" s="1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S44" i="83" s="1"/>
  <c r="Y476" i="83"/>
  <c r="Y448" i="83"/>
  <c r="Z420" i="83"/>
  <c r="S41" i="83" s="1"/>
  <c r="M224" i="83"/>
  <c r="K34" i="83" s="1"/>
  <c r="AG222" i="83"/>
  <c r="AH222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A478" i="83" l="1"/>
  <c r="V43" i="83" s="1"/>
  <c r="AQ222" i="83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39" i="83"/>
  <c r="AA43" i="83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478" i="83" l="1"/>
  <c r="AC43" i="83" s="1"/>
  <c r="AA41" i="83"/>
  <c r="Z43" i="83"/>
  <c r="AC420" i="83"/>
  <c r="Y41" i="83" s="1"/>
  <c r="Z36" i="83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<sst xmlns="http://schemas.openxmlformats.org/spreadsheetml/2006/main" count="65917" uniqueCount="755">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</sst>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42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0.87049792135136139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3.3503925756886765E-2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9.1208140209179029E-6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9.5153192128461113E-4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4.4712483155958105E-3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7.3870249771588528E-2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1.6696002069261869E-2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7.599999999999997E-2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7.0000000000000007E-2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6.8999999999999992E-2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1.4999863187789685E-2</v>
      </c>
      <c r="AB3">
        <f>SUMIFS(PERSALDATA!$G$2:$G$20871,PERSALDATA!$A$2:$A$20871,WORKING!A3,PERSALDATA!$D$2:$D$20871,WORKING!B3,PERSALDATA!$E$2:$E$20871,WORKING!C3,PERSALDATA!$F$2:$F$20871,"S&amp;W: BASIC SALARY (RES)")</f>
        <v>26</v>
      </c>
      <c r="AC3" s="2">
        <f>SUMIFS(PERSALDATA!$H$2:$H$20871,PERSALDATA!$A$2:$A$20871,WORKING!A3,PERSALDATA!$D$2:$D$20871,WORKING!B3,PERSALDATA!$E$2:$E$20871,WORKING!C3)</f>
        <v>1917592</v>
      </c>
    </row>
    <row r="4" spans="1:29" x14ac:dyDescent="0.25">
      <c r="A4" s="2">
        <f>Results!$D$3</f>
        <v>42</v>
      </c>
      <c r="B4" s="2">
        <v>1</v>
      </c>
      <c r="C4" s="2">
        <v>2</v>
      </c>
      <c r="D4" s="62" t="str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/>
      </c>
      <c r="E4" s="62" t="str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/>
      </c>
      <c r="F4" s="62" t="str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/>
      </c>
      <c r="G4" s="69" t="str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/>
      </c>
      <c r="H4" s="62" t="str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/>
      </c>
      <c r="I4" s="62" t="str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/>
      </c>
      <c r="J4" s="62" t="str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/>
      </c>
      <c r="K4" s="62" t="str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/>
      </c>
      <c r="L4" s="62" t="str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/>
      </c>
      <c r="M4" s="62" t="str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/>
      </c>
      <c r="N4" s="62" t="str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/>
      </c>
      <c r="O4" s="62" t="str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/>
      </c>
      <c r="P4" s="62" t="str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/>
      </c>
      <c r="Q4" s="62" t="str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/>
      </c>
      <c r="R4" s="62" t="str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/>
      </c>
      <c r="S4" s="62" t="str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/>
      </c>
      <c r="T4" s="62" t="str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/>
      </c>
      <c r="U4" s="62" t="str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/>
      </c>
      <c r="V4" s="62" t="str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/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7.3827684520804057E-2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7.0033119199051808E-2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6.9033119199051793E-2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6.7033119199051777E-2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0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0</v>
      </c>
    </row>
    <row r="5" spans="1:29" x14ac:dyDescent="0.25">
      <c r="A5" s="2">
        <f>Results!$D$3</f>
        <v>42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0.69264304705768343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5.7077064959079979E-2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9.895214806055988E-2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3.5167886612272783E-2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0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9.0042643244961959E-2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2.5604418044825758E-2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5.1279202061605691E-4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0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0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0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6.8479636747397432E-2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6.9010478519394403E-2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6.8010478519394388E-2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6.60104785193944E-2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1.3508025898782357E-2</v>
      </c>
      <c r="AB5" s="2">
        <f>SUMIFS(PERSALDATA!$G$2:$G$20871,PERSALDATA!$A$2:$A$20871,WORKING!A5,PERSALDATA!$D$2:$D$20871,WORKING!B5,PERSALDATA!$E$2:$E$20871,WORKING!C5,PERSALDATA!$F$2:$F$20871,"S&amp;W: BASIC SALARY (RES)")</f>
        <v>1</v>
      </c>
      <c r="AC5" s="2">
        <f>SUMIFS(PERSALDATA!$H$2:$H$20871,PERSALDATA!$A$2:$A$20871,WORKING!A5,PERSALDATA!$D$2:$D$20871,WORKING!B5,PERSALDATA!$E$2:$E$20871,WORKING!C5)</f>
        <v>136429.58000000002</v>
      </c>
    </row>
    <row r="6" spans="1:29" x14ac:dyDescent="0.25">
      <c r="A6" s="2">
        <f>Results!$D$3</f>
        <v>42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0.7152558393273849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3.6818700386394773E-3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5.3862049166020585E-3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1.1623996758988842E-2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8.4511550032196157E-3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5.8082759134298351E-3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1.6516737530038916E-3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4.5590434326687709E-4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0.24768507994546451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0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0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7.5708964596383307E-2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7.0072905275882266E-2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6.9072905275882279E-2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6.7072905275882277E-2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1.4785601036053671E-2</v>
      </c>
      <c r="AB6" s="2">
        <f>SUMIFS(PERSALDATA!$G$2:$G$20871,PERSALDATA!$A$2:$A$20871,WORKING!A6,PERSALDATA!$D$2:$D$20871,WORKING!B6,PERSALDATA!$E$2:$E$20871,WORKING!C6,PERSALDATA!$F$2:$F$20871,"S&amp;W: BASIC SALARY (RES)")</f>
        <v>16</v>
      </c>
      <c r="AC6" s="2">
        <f>SUMIFS(PERSALDATA!$H$2:$H$20871,PERSALDATA!$A$2:$A$20871,WORKING!A6,PERSALDATA!$D$2:$D$20871,WORKING!B6,PERSALDATA!$E$2:$E$20871,WORKING!C6)</f>
        <v>2506402.9699999997</v>
      </c>
    </row>
    <row r="7" spans="1:29" x14ac:dyDescent="0.25">
      <c r="A7" s="2">
        <f>Results!$D$3</f>
        <v>42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0.6574057063574934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4.4367976466362008E-2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5.6573563487218904E-2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0.1187584236593708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1.7672134603473267E-2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8.1922790932155015E-2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1.291489206577816E-2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3.1124931899680585E-4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1.0073263109151647E-2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0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0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7.1947819059419993E-2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6.9699346384179919E-2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6.8699346384179905E-2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6.6699346384179917E-2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1.3881645788854664E-2</v>
      </c>
      <c r="AB7" s="2">
        <f>SUMIFS(PERSALDATA!$G$2:$G$20871,PERSALDATA!$A$2:$A$20871,WORKING!A7,PERSALDATA!$D$2:$D$20871,WORKING!B7,PERSALDATA!$E$2:$E$20871,WORKING!C7,PERSALDATA!$F$2:$F$20871,"S&amp;W: BASIC SALARY (RES)")</f>
        <v>5</v>
      </c>
      <c r="AC7" s="2">
        <f>SUMIFS(PERSALDATA!$H$2:$H$20871,PERSALDATA!$A$2:$A$20871,WORKING!A7,PERSALDATA!$D$2:$D$20871,WORKING!B7,PERSALDATA!$E$2:$E$20871,WORKING!C7)</f>
        <v>1161319.81</v>
      </c>
    </row>
    <row r="8" spans="1:29" x14ac:dyDescent="0.25">
      <c r="A8" s="2">
        <f>Results!$D$3</f>
        <v>42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0.68396272034567618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1.5450850731478184E-2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1.4829757823626978E-2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6.4843878232353463E-2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1.6535868661787904E-2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3.1106486797773659E-2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5.9988620112154268E-3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2.8723817614914902E-4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0.16647805785818531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5.0627936175354638E-4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0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7.5104440566669359E-2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7.009974045169054E-2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6.9099740451690539E-2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6.7099740451690551E-2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1.4525207030076537E-2</v>
      </c>
      <c r="AB8" s="2">
        <f>SUMIFS(PERSALDATA!$G$2:$G$20871,PERSALDATA!$A$2:$A$20871,WORKING!A8,PERSALDATA!$D$2:$D$20871,WORKING!B8,PERSALDATA!$E$2:$E$20871,WORKING!C8,PERSALDATA!$F$2:$F$20871,"S&amp;W: BASIC SALARY (RES)")</f>
        <v>36</v>
      </c>
      <c r="AC8" s="2">
        <f>SUMIFS(PERSALDATA!$H$2:$H$20871,PERSALDATA!$A$2:$A$20871,WORKING!A8,PERSALDATA!$D$2:$D$20871,WORKING!B8,PERSALDATA!$E$2:$E$20871,WORKING!C8)</f>
        <v>6534159.3000000017</v>
      </c>
    </row>
    <row r="9" spans="1:29" x14ac:dyDescent="0.25">
      <c r="A9" s="2">
        <f>Results!$D$3</f>
        <v>42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0.65635618406980623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5.5764047372285686E-2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4.2154920432282209E-2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9.3374841936503833E-2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4.2610798695342157E-2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8.5325777356224694E-2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2.4196330842707753E-2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2.1709929484738636E-4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0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0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0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7.3392777228881337E-2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7.0217612776107302E-2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6.9217612776107301E-2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6.7217612776107313E-2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1.3725257723662922E-2</v>
      </c>
      <c r="AB9" s="2">
        <f>SUMIFS(PERSALDATA!$G$2:$G$20871,PERSALDATA!$A$2:$A$20871,WORKING!A9,PERSALDATA!$D$2:$D$20871,WORKING!B9,PERSALDATA!$E$2:$E$20871,WORKING!C9,PERSALDATA!$F$2:$F$20871,"S&amp;W: BASIC SALARY (RES)")</f>
        <v>11</v>
      </c>
      <c r="AC9" s="2">
        <f>SUMIFS(PERSALDATA!$H$2:$H$20871,PERSALDATA!$A$2:$A$20871,WORKING!A9,PERSALDATA!$D$2:$D$20871,WORKING!B9,PERSALDATA!$E$2:$E$20871,WORKING!C9)</f>
        <v>3437321.16</v>
      </c>
    </row>
    <row r="10" spans="1:29" x14ac:dyDescent="0.25">
      <c r="A10" s="2">
        <f>Results!$D$3</f>
        <v>42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0.64606112653788306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5.3365477450831957E-2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2.3609161472083341E-2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0.14780053576784555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2.1788905343001937E-2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8.3987455869946132E-2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2.3220499484005251E-2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1.6683807440272228E-4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0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0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0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7.4510748402923682E-2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7.0090741965424211E-2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6.9090741965424196E-2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6.7090741965424208E-2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1.4316526426657681E-2</v>
      </c>
      <c r="AB10" s="2">
        <f>SUMIFS(PERSALDATA!$G$2:$G$20871,PERSALDATA!$A$2:$A$20871,WORKING!A10,PERSALDATA!$D$2:$D$20871,WORKING!B10,PERSALDATA!$E$2:$E$20871,WORKING!C10,PERSALDATA!$F$2:$F$20871,"S&amp;W: BASIC SALARY (RES)")</f>
        <v>8</v>
      </c>
      <c r="AC10" s="2">
        <f>SUMIFS(PERSALDATA!$H$2:$H$20871,PERSALDATA!$A$2:$A$20871,WORKING!A10,PERSALDATA!$D$2:$D$20871,WORKING!B10,PERSALDATA!$E$2:$E$20871,WORKING!C10)</f>
        <v>2935301.2</v>
      </c>
    </row>
    <row r="11" spans="1:29" x14ac:dyDescent="0.25">
      <c r="A11" s="2">
        <f>Results!$D$3</f>
        <v>42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0.72981795573738228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0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0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0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0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0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0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1.4959308371901236E-4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0.27003245117889868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0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7.5999999999999998E-2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7.0000000000000007E-2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6.9000000000000006E-2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6.7000000000000004E-2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1.4997756103744214E-2</v>
      </c>
      <c r="AB11" s="2">
        <f>SUMIFS(PERSALDATA!$G$2:$G$20871,PERSALDATA!$A$2:$A$20871,WORKING!A11,PERSALDATA!$D$2:$D$20871,WORKING!B11,PERSALDATA!$E$2:$E$20871,WORKING!C11,PERSALDATA!$F$2:$F$20871,"S&amp;W: BASIC SALARY (RES)")</f>
        <v>1</v>
      </c>
      <c r="AC11" s="2">
        <f>SUMIFS(PERSALDATA!$H$2:$H$20871,PERSALDATA!$A$2:$A$20871,WORKING!A11,PERSALDATA!$D$2:$D$20871,WORKING!B11,PERSALDATA!$E$2:$E$20871,WORKING!C11)</f>
        <v>38972.39</v>
      </c>
    </row>
    <row r="12" spans="1:29" x14ac:dyDescent="0.25">
      <c r="A12" s="2">
        <f>Results!$D$3</f>
        <v>42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0.74192326184905588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5.4253991195345776E-2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2.4697749016145271E-2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1.0739090320269129E-2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3.4516339137513827E-2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8.9998620740485188E-2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2.0405708331455507E-2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1.4238115098090995E-4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1.8360553596092555E-2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4.96230466265593E-3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0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7.4606199822698158E-2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7.0270767596901249E-2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6.9270767596901262E-2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6.727076759690126E-2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1.4109652960430399E-2</v>
      </c>
      <c r="AB12" s="2">
        <f>SUMIFS(PERSALDATA!$G$2:$G$20871,PERSALDATA!$A$2:$A$20871,WORKING!A12,PERSALDATA!$D$2:$D$20871,WORKING!B12,PERSALDATA!$E$2:$E$20871,WORKING!C12,PERSALDATA!$F$2:$F$20871,"S&amp;W: BASIC SALARY (RES)")</f>
        <v>13</v>
      </c>
      <c r="AC12" s="2">
        <f>SUMIFS(PERSALDATA!$H$2:$H$20871,PERSALDATA!$A$2:$A$20871,WORKING!A12,PERSALDATA!$D$2:$D$20871,WORKING!B12,PERSALDATA!$E$2:$E$20871,WORKING!C12)</f>
        <v>7288113.5800000001</v>
      </c>
    </row>
    <row r="13" spans="1:29" x14ac:dyDescent="0.25">
      <c r="A13" s="2">
        <f>Results!$D$3</f>
        <v>42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0.73039318490041794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0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0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0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0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0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0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1.0436117979942962E-4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0.26950245391978261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0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1.4998434582303008E-2</v>
      </c>
      <c r="AB13" s="2">
        <f>SUMIFS(PERSALDATA!$G$2:$G$20871,PERSALDATA!$A$2:$A$20871,WORKING!A13,PERSALDATA!$D$2:$D$20871,WORKING!B13,PERSALDATA!$E$2:$E$20871,WORKING!C13,PERSALDATA!$F$2:$F$20871,"S&amp;W: BASIC SALARY (RES)")</f>
        <v>2</v>
      </c>
      <c r="AC13" s="2">
        <f>SUMIFS(PERSALDATA!$H$2:$H$20871,PERSALDATA!$A$2:$A$20871,WORKING!A13,PERSALDATA!$D$2:$D$20871,WORKING!B13,PERSALDATA!$E$2:$E$20871,WORKING!C13)</f>
        <v>391045.79000000004</v>
      </c>
    </row>
    <row r="14" spans="1:29" x14ac:dyDescent="0.25">
      <c r="A14" s="2">
        <f>Results!$D$3</f>
        <v>42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0.67150559885460992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4.0823161274241397E-2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-9.4263481117019802E-5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1.7971408609430726E-2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1.0469913974220209E-2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7.7094157849983747E-2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2.6852165452973465E-2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9.5561698726403656E-5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0.14124078824335767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9.8499137324972209E-3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4.1915937910762778E-3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1.4842931817122559E-2</v>
      </c>
      <c r="AB14" s="2">
        <f>SUMIFS(PERSALDATA!$G$2:$G$20871,PERSALDATA!$A$2:$A$20871,WORKING!A14,PERSALDATA!$D$2:$D$20871,WORKING!B14,PERSALDATA!$E$2:$E$20871,WORKING!C14,PERSALDATA!$F$2:$F$20871,"S&amp;W: BASIC SALARY (RES)")</f>
        <v>26</v>
      </c>
      <c r="AC14" s="2">
        <f>SUMIFS(PERSALDATA!$H$2:$H$20871,PERSALDATA!$A$2:$A$20871,WORKING!A14,PERSALDATA!$D$2:$D$20871,WORKING!B14,PERSALDATA!$E$2:$E$20871,WORKING!C14)</f>
        <v>19095411.91</v>
      </c>
    </row>
    <row r="15" spans="1:29" x14ac:dyDescent="0.25">
      <c r="A15" s="2">
        <f>Results!$D$3</f>
        <v>42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0.67526725734894288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3.9505180778677582E-2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3.4199079112069735E-4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1.9934531399254506E-3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8.6594031895250254E-3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8.2743384673587272E-2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0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8.0292837932854935E-5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0.19140903724028813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0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0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0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1.4863774697721318E-2</v>
      </c>
      <c r="AB15" s="2">
        <f>SUMIFS(PERSALDATA!$G$2:$G$20871,PERSALDATA!$A$2:$A$20871,WORKING!A15,PERSALDATA!$D$2:$D$20871,WORKING!B15,PERSALDATA!$E$2:$E$20871,WORKING!C15,PERSALDATA!$F$2:$F$20871,"S&amp;W: BASIC SALARY (RES)")</f>
        <v>8</v>
      </c>
      <c r="AC15" s="2">
        <f>SUMIFS(PERSALDATA!$H$2:$H$20871,PERSALDATA!$A$2:$A$20871,WORKING!A15,PERSALDATA!$D$2:$D$20871,WORKING!B15,PERSALDATA!$E$2:$E$20871,WORKING!C15)</f>
        <v>7333530.7999999989</v>
      </c>
    </row>
    <row r="16" spans="1:29" x14ac:dyDescent="0.25">
      <c r="A16" s="2">
        <f>Results!$D$3</f>
        <v>42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0.63810062094657793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6.458497804077501E-2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0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2.931267149205135E-2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8.2952926415962899E-2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0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6.1434980791017163E-5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0.1785653388508944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0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6.4220292729473489E-3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1.4559388402907365E-2</v>
      </c>
      <c r="AB16" s="2">
        <f>SUMIFS(PERSALDATA!$G$2:$G$20871,PERSALDATA!$A$2:$A$20871,WORKING!A16,PERSALDATA!$D$2:$D$20871,WORKING!B16,PERSALDATA!$E$2:$E$20871,WORKING!C16,PERSALDATA!$F$2:$F$20871,"S&amp;W: BASIC SALARY (RES)")</f>
        <v>3</v>
      </c>
      <c r="AC16" s="2">
        <f>SUMIFS(PERSALDATA!$H$2:$H$20871,PERSALDATA!$A$2:$A$20871,WORKING!A16,PERSALDATA!$D$2:$D$20871,WORKING!B16,PERSALDATA!$E$2:$E$20871,WORKING!C16)</f>
        <v>2466510.09</v>
      </c>
    </row>
    <row r="17" spans="1:29" x14ac:dyDescent="0.25">
      <c r="A17" s="2">
        <f>Results!$D$3</f>
        <v>42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0.58251452802032977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4.7670274685516427E-2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0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0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7.572681387115085E-2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4.5094944679441429E-5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0.12787247820009756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0.16617081027822597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1.4999323575829808E-2</v>
      </c>
      <c r="AB17" s="2">
        <f>SUMIFS(PERSALDATA!$G$2:$G$20871,PERSALDATA!$A$2:$A$20871,WORKING!A17,PERSALDATA!$D$2:$D$20871,WORKING!B17,PERSALDATA!$E$2:$E$20871,WORKING!C17,PERSALDATA!$F$2:$F$20871,"S&amp;W: BASIC SALARY (RES)")</f>
        <v>1</v>
      </c>
      <c r="AC17" s="2">
        <f>SUMIFS(PERSALDATA!$H$2:$H$20871,PERSALDATA!$A$2:$A$20871,WORKING!A17,PERSALDATA!$D$2:$D$20871,WORKING!B17,PERSALDATA!$E$2:$E$20871,WORKING!C17)</f>
        <v>1551393.41</v>
      </c>
    </row>
    <row r="18" spans="1:29" x14ac:dyDescent="0.25">
      <c r="A18" s="2">
        <f>Results!$D$3</f>
        <v>42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0.53473927627960305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6.4168700241963181E-2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0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6.9516021991018695E-2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3.7637282472001219E-5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0.33153836420494304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1.4999435440762921E-2</v>
      </c>
      <c r="AB18" s="2">
        <f>SUMIFS(PERSALDATA!$G$2:$G$20871,PERSALDATA!$A$2:$A$20871,WORKING!A18,PERSALDATA!$D$2:$D$20871,WORKING!B18,PERSALDATA!$E$2:$E$20871,WORKING!C18,PERSALDATA!$F$2:$F$20871,"S&amp;W: BASIC SALARY (RES)")</f>
        <v>0</v>
      </c>
      <c r="AC18" s="2">
        <f>SUMIFS(PERSALDATA!$H$2:$H$20871,PERSALDATA!$A$2:$A$20871,WORKING!A18,PERSALDATA!$D$2:$D$20871,WORKING!B18,PERSALDATA!$E$2:$E$20871,WORKING!C18)</f>
        <v>774498</v>
      </c>
    </row>
    <row r="19" spans="1:29" x14ac:dyDescent="0.25">
      <c r="A19" s="2">
        <f>Results!$D$3</f>
        <v>42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42</v>
      </c>
      <c r="B20" s="2">
        <v>2</v>
      </c>
      <c r="C20" s="2">
        <v>1</v>
      </c>
      <c r="D20" s="62" t="str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/>
      </c>
      <c r="E20" s="62" t="str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/>
      </c>
      <c r="F20" s="62" t="str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/>
      </c>
      <c r="G20" s="69" t="str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/>
      </c>
      <c r="H20" s="62" t="str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/>
      </c>
      <c r="I20" s="62" t="str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/>
      </c>
      <c r="J20" s="62" t="str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/>
      </c>
      <c r="K20" s="62" t="str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/>
      </c>
      <c r="L20" s="62" t="str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/>
      </c>
      <c r="M20" s="62" t="str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/>
      </c>
      <c r="N20" s="62" t="str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/>
      </c>
      <c r="O20" s="62" t="str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/>
      </c>
      <c r="P20" s="62" t="str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/>
      </c>
      <c r="Q20" s="62" t="str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/>
      </c>
      <c r="R20" s="62" t="str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/>
      </c>
      <c r="S20" s="62" t="str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/>
      </c>
      <c r="T20" s="62" t="str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/>
      </c>
      <c r="U20" s="62" t="str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/>
      </c>
      <c r="V20" s="62" t="str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/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7.3827684520804057E-2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7.0033119199051808E-2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6.9033119199051793E-2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6.7033119199051777E-2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0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0</v>
      </c>
    </row>
    <row r="21" spans="1:29" x14ac:dyDescent="0.25">
      <c r="A21" s="2">
        <f>Results!$D$3</f>
        <v>42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42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42</v>
      </c>
      <c r="B23" s="2">
        <v>2</v>
      </c>
      <c r="C23" s="2">
        <v>4</v>
      </c>
      <c r="D23" s="62" t="str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/>
      </c>
      <c r="E23" s="62" t="str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/>
      </c>
      <c r="F23" s="62" t="str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/>
      </c>
      <c r="G23" s="69" t="str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/>
      </c>
      <c r="H23" s="62" t="str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/>
      </c>
      <c r="I23" s="62" t="str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/>
      </c>
      <c r="J23" s="62" t="str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/>
      </c>
      <c r="K23" s="62" t="str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/>
      </c>
      <c r="L23" s="62" t="str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/>
      </c>
      <c r="M23" s="62" t="str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/>
      </c>
      <c r="N23" s="62" t="str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/>
      </c>
      <c r="O23" s="62" t="str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/>
      </c>
      <c r="P23" s="62" t="str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/>
      </c>
      <c r="Q23" s="62" t="str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/>
      </c>
      <c r="R23" s="62" t="str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/>
      </c>
      <c r="S23" s="62" t="str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/>
      </c>
      <c r="T23" s="62" t="str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/>
      </c>
      <c r="U23" s="62" t="str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/>
      </c>
      <c r="V23" s="62" t="str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/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0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42</v>
      </c>
      <c r="B24" s="2">
        <v>2</v>
      </c>
      <c r="C24" s="2">
        <v>5</v>
      </c>
      <c r="D24" s="62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>0.35657258374062795</v>
      </c>
      <c r="E24" s="62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>0</v>
      </c>
      <c r="F24" s="62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>0</v>
      </c>
      <c r="G24" s="69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>0</v>
      </c>
      <c r="H24" s="62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>0</v>
      </c>
      <c r="I24" s="62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>0</v>
      </c>
      <c r="J24" s="62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>0</v>
      </c>
      <c r="K24" s="62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>2.5721549010801286E-4</v>
      </c>
      <c r="L24" s="62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>0</v>
      </c>
      <c r="M24" s="62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>0.13192992797083891</v>
      </c>
      <c r="N24" s="62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>0.5112402727984251</v>
      </c>
      <c r="O24" s="62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>0</v>
      </c>
      <c r="P24" s="62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>0</v>
      </c>
      <c r="Q24" s="62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>0</v>
      </c>
      <c r="R24" s="62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>0</v>
      </c>
      <c r="S24" s="62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>0</v>
      </c>
      <c r="T24" s="62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>0</v>
      </c>
      <c r="U24" s="62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>0</v>
      </c>
      <c r="V24" s="62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>0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7.5999999999999998E-2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7.0000000000000007E-2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6.9000000000000006E-2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6.7000000000000004E-2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1.4996141767648378E-2</v>
      </c>
      <c r="AB24" s="2">
        <f>SUMIFS(PERSALDATA!$G$2:$G$20871,PERSALDATA!$A$2:$A$20871,WORKING!A24,PERSALDATA!$D$2:$D$20871,WORKING!B24,PERSALDATA!$E$2:$E$20871,WORKING!C24,PERSALDATA!$F$2:$F$20871,"S&amp;W: BASIC SALARY (RES)")</f>
        <v>0</v>
      </c>
      <c r="AC24" s="2">
        <f>SUMIFS(PERSALDATA!$H$2:$H$20871,PERSALDATA!$A$2:$A$20871,WORKING!A24,PERSALDATA!$D$2:$D$20871,WORKING!B24,PERSALDATA!$E$2:$E$20871,WORKING!C24)</f>
        <v>22665.82</v>
      </c>
    </row>
    <row r="25" spans="1:29" x14ac:dyDescent="0.25">
      <c r="A25" s="2">
        <f>Results!$D$3</f>
        <v>42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0.67412823023125368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2.8715228429780954E-3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2.8826262924006754E-3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2.9382955713595171E-2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3.8537510611294365E-3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4.5763421967636156E-3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1.2881624142031926E-3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2.9497594558325867E-4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0.23642834932450332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4.4293083977589451E-2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0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0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0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7.583487291663335E-2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7.002898000299293E-2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6.9028980002992929E-2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6.7028980002992927E-2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1.4894529700513297E-2</v>
      </c>
      <c r="AB25" s="2">
        <f>SUMIFS(PERSALDATA!$G$2:$G$20871,PERSALDATA!$A$2:$A$20871,WORKING!A25,PERSALDATA!$D$2:$D$20871,WORKING!B25,PERSALDATA!$E$2:$E$20871,WORKING!C25,PERSALDATA!$F$2:$F$20871,"S&amp;W: BASIC SALARY (RES)")</f>
        <v>19</v>
      </c>
      <c r="AC25" s="2">
        <f>SUMIFS(PERSALDATA!$H$2:$H$20871,PERSALDATA!$A$2:$A$20871,WORKING!A25,PERSALDATA!$D$2:$D$20871,WORKING!B25,PERSALDATA!$E$2:$E$20871,WORKING!C25)</f>
        <v>4683229.33</v>
      </c>
    </row>
    <row r="26" spans="1:29" x14ac:dyDescent="0.25">
      <c r="A26" s="2">
        <f>Results!$D$3</f>
        <v>42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0.69680082932053689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3.2800475345899915E-2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2.68705443008419E-2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3.7435266059764237E-2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2.1286447112989163E-2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5.1073087377919595E-2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1.4604678238393591E-2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2.5733024592106265E-4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9.5088591463036012E-2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2.3782750534697712E-2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0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7.4255848892717871E-2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7.0050591263686429E-2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6.9050591263686428E-2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6.7050591263686427E-2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1.4273785175103719E-2</v>
      </c>
      <c r="AB26" s="2">
        <f>SUMIFS(PERSALDATA!$G$2:$G$20871,PERSALDATA!$A$2:$A$20871,WORKING!A26,PERSALDATA!$D$2:$D$20871,WORKING!B26,PERSALDATA!$E$2:$E$20871,WORKING!C26,PERSALDATA!$F$2:$F$20871,"S&amp;W: BASIC SALARY (RES)")</f>
        <v>6</v>
      </c>
      <c r="AC26" s="2">
        <f>SUMIFS(PERSALDATA!$H$2:$H$20871,PERSALDATA!$A$2:$A$20871,WORKING!A26,PERSALDATA!$D$2:$D$20871,WORKING!B26,PERSALDATA!$E$2:$E$20871,WORKING!C26)</f>
        <v>2009635.5099999998</v>
      </c>
    </row>
    <row r="27" spans="1:29" x14ac:dyDescent="0.25">
      <c r="A27" s="2">
        <f>Results!$D$3</f>
        <v>42</v>
      </c>
      <c r="B27" s="2">
        <v>2</v>
      </c>
      <c r="C27" s="2">
        <v>8</v>
      </c>
      <c r="D27" s="62" t="str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/>
      </c>
      <c r="E27" s="62" t="str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/>
      </c>
      <c r="F27" s="62" t="str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/>
      </c>
      <c r="G27" s="69" t="str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/>
      </c>
      <c r="H27" s="62" t="str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/>
      </c>
      <c r="I27" s="62" t="str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/>
      </c>
      <c r="J27" s="62" t="str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/>
      </c>
      <c r="K27" s="62" t="str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/>
      </c>
      <c r="L27" s="62" t="str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/>
      </c>
      <c r="M27" s="62" t="str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/>
      </c>
      <c r="N27" s="62" t="str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/>
      </c>
      <c r="O27" s="62" t="str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/>
      </c>
      <c r="P27" s="62" t="str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/>
      </c>
      <c r="Q27" s="62" t="str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/>
      </c>
      <c r="R27" s="62" t="str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/>
      </c>
      <c r="S27" s="62" t="str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/>
      </c>
      <c r="T27" s="62" t="str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/>
      </c>
      <c r="U27" s="62" t="str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/>
      </c>
      <c r="V27" s="62" t="str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/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7.3827684520804057E-2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7.0033119199051808E-2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6.9033119199051793E-2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6.7033119199051777E-2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0</v>
      </c>
      <c r="AB27" s="2">
        <f>SUMIFS(PERSALDATA!$G$2:$G$20871,PERSALDATA!$A$2:$A$20871,WORKING!A27,PERSALDATA!$D$2:$D$20871,WORKING!B27,PERSALDATA!$E$2:$E$20871,WORKING!C27,PERSALDATA!$F$2:$F$20871,"S&amp;W: BASIC SALARY (RES)")</f>
        <v>0</v>
      </c>
      <c r="AC27" s="2">
        <f>SUMIFS(PERSALDATA!$H$2:$H$20871,PERSALDATA!$A$2:$A$20871,WORKING!A27,PERSALDATA!$D$2:$D$20871,WORKING!B27,PERSALDATA!$E$2:$E$20871,WORKING!C27)</f>
        <v>0</v>
      </c>
    </row>
    <row r="28" spans="1:29" x14ac:dyDescent="0.25">
      <c r="A28" s="2">
        <f>Results!$D$3</f>
        <v>42</v>
      </c>
      <c r="B28" s="2">
        <v>2</v>
      </c>
      <c r="C28" s="2">
        <v>9</v>
      </c>
      <c r="D28" s="62" t="str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/>
      </c>
      <c r="E28" s="62" t="str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/>
      </c>
      <c r="F28" s="62" t="str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/>
      </c>
      <c r="G28" s="69" t="str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/>
      </c>
      <c r="H28" s="62" t="str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/>
      </c>
      <c r="I28" s="62" t="str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/>
      </c>
      <c r="J28" s="62" t="str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/>
      </c>
      <c r="K28" s="62" t="str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/>
      </c>
      <c r="L28" s="62" t="str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/>
      </c>
      <c r="M28" s="62" t="str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/>
      </c>
      <c r="N28" s="62" t="str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/>
      </c>
      <c r="O28" s="62" t="str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/>
      </c>
      <c r="P28" s="62" t="str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/>
      </c>
      <c r="Q28" s="62" t="str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/>
      </c>
      <c r="R28" s="62" t="str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/>
      </c>
      <c r="S28" s="62" t="str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/>
      </c>
      <c r="T28" s="62" t="str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/>
      </c>
      <c r="U28" s="62" t="str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/>
      </c>
      <c r="V28" s="62" t="str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/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7.3827684520804057E-2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7.0033119199051808E-2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6.9033119199051793E-2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6.7033119199051777E-2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0</v>
      </c>
      <c r="AB28" s="2">
        <f>SUMIFS(PERSALDATA!$G$2:$G$20871,PERSALDATA!$A$2:$A$20871,WORKING!A28,PERSALDATA!$D$2:$D$20871,WORKING!B28,PERSALDATA!$E$2:$E$20871,WORKING!C28,PERSALDATA!$F$2:$F$20871,"S&amp;W: BASIC SALARY (RES)")</f>
        <v>0</v>
      </c>
      <c r="AC28" s="2">
        <f>SUMIFS(PERSALDATA!$H$2:$H$20871,PERSALDATA!$A$2:$A$20871,WORKING!A28,PERSALDATA!$D$2:$D$20871,WORKING!B28,PERSALDATA!$E$2:$E$20871,WORKING!C28)</f>
        <v>0</v>
      </c>
    </row>
    <row r="29" spans="1:29" x14ac:dyDescent="0.25">
      <c r="A29" s="2">
        <f>Results!$D$3</f>
        <v>42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0.73463647931085785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2.7679359712814211E-2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1.2215574044344653E-2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0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2.0700421289812788E-2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4.3020283852117758E-2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1.2233598802490087E-2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1.4170065891439795E-4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0.14937258232864836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0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0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7.5361422270687192E-2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7.0188350578903755E-2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6.9188350578903754E-2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6.7188350578903752E-2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1.4504134560103923E-2</v>
      </c>
      <c r="AB29" s="2">
        <f>SUMIFS(PERSALDATA!$G$2:$G$20871,PERSALDATA!$A$2:$A$20871,WORKING!A29,PERSALDATA!$D$2:$D$20871,WORKING!B29,PERSALDATA!$E$2:$E$20871,WORKING!C29,PERSALDATA!$F$2:$F$20871,"S&amp;W: BASIC SALARY (RES)")</f>
        <v>2</v>
      </c>
      <c r="AC29" s="2">
        <f>SUMIFS(PERSALDATA!$H$2:$H$20871,PERSALDATA!$A$2:$A$20871,WORKING!A29,PERSALDATA!$D$2:$D$20871,WORKING!B29,PERSALDATA!$E$2:$E$20871,WORKING!C29)</f>
        <v>1105146.5899999999</v>
      </c>
    </row>
    <row r="30" spans="1:29" x14ac:dyDescent="0.25">
      <c r="A30" s="2">
        <f>Results!$D$3</f>
        <v>42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0.70451825405354795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0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0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6.0527072572675693E-2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0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0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0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1.1538730252789236E-4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0.23483928607124843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0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0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1.499826919046208E-2</v>
      </c>
      <c r="AB30" s="2">
        <f>SUMIFS(PERSALDATA!$G$2:$G$20871,PERSALDATA!$A$2:$A$20871,WORKING!A30,PERSALDATA!$D$2:$D$20871,WORKING!B30,PERSALDATA!$E$2:$E$20871,WORKING!C30,PERSALDATA!$F$2:$F$20871,"S&amp;W: BASIC SALARY (RES)")</f>
        <v>1</v>
      </c>
      <c r="AC30" s="2">
        <f>SUMIFS(PERSALDATA!$H$2:$H$20871,PERSALDATA!$A$2:$A$20871,WORKING!A30,PERSALDATA!$D$2:$D$20871,WORKING!B30,PERSALDATA!$E$2:$E$20871,WORKING!C30)</f>
        <v>101050.98</v>
      </c>
    </row>
    <row r="31" spans="1:29" x14ac:dyDescent="0.25">
      <c r="A31" s="2">
        <f>Results!$D$3</f>
        <v>42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0.72543470814879452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5.2980544727007188E-2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3.4609317236633042E-4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3.4798424757079521E-3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5.4057481039614143E-3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8.2917512008964772E-2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2.3545931531193127E-2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9.6678839861906067E-5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0.10579294099214288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0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0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1.4912272198257156E-2</v>
      </c>
      <c r="AB31" s="2">
        <f>SUMIFS(PERSALDATA!$G$2:$G$20871,PERSALDATA!$A$2:$A$20871,WORKING!A31,PERSALDATA!$D$2:$D$20871,WORKING!B31,PERSALDATA!$E$2:$E$20871,WORKING!C31,PERSALDATA!$F$2:$F$20871,"S&amp;W: BASIC SALARY (RES)")</f>
        <v>9</v>
      </c>
      <c r="AC31" s="2">
        <f>SUMIFS(PERSALDATA!$H$2:$H$20871,PERSALDATA!$A$2:$A$20871,WORKING!A31,PERSALDATA!$D$2:$D$20871,WORKING!B31,PERSALDATA!$E$2:$E$20871,WORKING!C31)</f>
        <v>6512697.0999999996</v>
      </c>
    </row>
    <row r="32" spans="1:29" x14ac:dyDescent="0.25">
      <c r="A32" s="2">
        <f>Results!$D$3</f>
        <v>42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0.69794037809400111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3.9118493342159555E-2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0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0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8.4838724306411692E-2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0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8.0009578396009391E-5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0.17802239467903155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0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0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1.4998799856324057E-2</v>
      </c>
      <c r="AB32" s="2">
        <f>SUMIFS(PERSALDATA!$G$2:$G$20871,PERSALDATA!$A$2:$A$20871,WORKING!A32,PERSALDATA!$D$2:$D$20871,WORKING!B32,PERSALDATA!$E$2:$E$20871,WORKING!C32,PERSALDATA!$F$2:$F$20871,"S&amp;W: BASIC SALARY (RES)")</f>
        <v>1</v>
      </c>
      <c r="AC32" s="2">
        <f>SUMIFS(PERSALDATA!$H$2:$H$20871,PERSALDATA!$A$2:$A$20871,WORKING!A32,PERSALDATA!$D$2:$D$20871,WORKING!B32,PERSALDATA!$E$2:$E$20871,WORKING!C32)</f>
        <v>2549069.7999999998</v>
      </c>
    </row>
    <row r="33" spans="1:29" x14ac:dyDescent="0.25">
      <c r="A33" s="2">
        <f>Results!$D$3</f>
        <v>42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0.60499123401241095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1.2015798980368839E-2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0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0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7.5184476849013596E-2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0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6.735777189181907E-5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0.30774113238631484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0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1.4998989633421625E-2</v>
      </c>
      <c r="AB33" s="2">
        <f>SUMIFS(PERSALDATA!$G$2:$G$20871,PERSALDATA!$A$2:$A$20871,WORKING!A33,PERSALDATA!$D$2:$D$20871,WORKING!B33,PERSALDATA!$E$2:$E$20871,WORKING!C33,PERSALDATA!$F$2:$F$20871,"S&amp;W: BASIC SALARY (RES)")</f>
        <v>2</v>
      </c>
      <c r="AC33" s="2">
        <f>SUMIFS(PERSALDATA!$H$2:$H$20871,PERSALDATA!$A$2:$A$20871,WORKING!A33,PERSALDATA!$D$2:$D$20871,WORKING!B33,PERSALDATA!$E$2:$E$20871,WORKING!C33)</f>
        <v>2163076.2999999998</v>
      </c>
    </row>
    <row r="34" spans="1:29" x14ac:dyDescent="0.25">
      <c r="A34" s="2">
        <f>Results!$D$3</f>
        <v>42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0.63154039533990547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0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0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2.7632549524697021E-2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8.2100098989483228E-2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0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6.1277201874851135E-5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0.25866567894403925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0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0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0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1.458459259910142E-2</v>
      </c>
      <c r="AB34" s="2">
        <f>SUMIFS(PERSALDATA!$G$2:$G$20871,PERSALDATA!$A$2:$A$20871,WORKING!A34,PERSALDATA!$D$2:$D$20871,WORKING!B34,PERSALDATA!$E$2:$E$20871,WORKING!C34,PERSALDATA!$F$2:$F$20871,"S&amp;W: BASIC SALARY (RES)")</f>
        <v>0</v>
      </c>
      <c r="AC34" s="2">
        <f>SUMIFS(PERSALDATA!$H$2:$H$20871,PERSALDATA!$A$2:$A$20871,WORKING!A34,PERSALDATA!$D$2:$D$20871,WORKING!B34,PERSALDATA!$E$2:$E$20871,WORKING!C34)</f>
        <v>380565.68000000005</v>
      </c>
    </row>
    <row r="35" spans="1:29" x14ac:dyDescent="0.25">
      <c r="A35" s="2">
        <f>Results!$D$3</f>
        <v>42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42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42</v>
      </c>
      <c r="B37" s="2">
        <v>3</v>
      </c>
      <c r="C37" s="2">
        <v>1</v>
      </c>
      <c r="D37" s="62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>0</v>
      </c>
      <c r="E37" s="62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>0</v>
      </c>
      <c r="F37" s="62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>0</v>
      </c>
      <c r="G37" s="69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>0</v>
      </c>
      <c r="H37" s="62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>0</v>
      </c>
      <c r="I37" s="62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>0</v>
      </c>
      <c r="J37" s="62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>0</v>
      </c>
      <c r="K37" s="62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>0</v>
      </c>
      <c r="L37" s="62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>0</v>
      </c>
      <c r="M37" s="62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>0</v>
      </c>
      <c r="N37" s="62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>0.99349092154847551</v>
      </c>
      <c r="O37" s="62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>0</v>
      </c>
      <c r="P37" s="62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>0</v>
      </c>
      <c r="Q37" s="62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>0</v>
      </c>
      <c r="R37" s="62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>0</v>
      </c>
      <c r="S37" s="62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>0</v>
      </c>
      <c r="T37" s="62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>0</v>
      </c>
      <c r="U37" s="62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>6.5090784515244946E-3</v>
      </c>
      <c r="V37" s="62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>0</v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7.5999999999999998E-2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7.0000000000000007E-2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6.9000000000000006E-2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6.7000000000000004E-2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1.4902363823227132E-2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189735</v>
      </c>
    </row>
    <row r="38" spans="1:29" x14ac:dyDescent="0.25">
      <c r="A38" s="2">
        <f>Results!$D$3</f>
        <v>42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42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42</v>
      </c>
      <c r="B40" s="2">
        <v>3</v>
      </c>
      <c r="C40" s="2">
        <v>4</v>
      </c>
      <c r="D40" s="62" t="str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/>
      </c>
      <c r="E40" s="62" t="str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/>
      </c>
      <c r="F40" s="62" t="str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/>
      </c>
      <c r="G40" s="69" t="str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/>
      </c>
      <c r="H40" s="62" t="str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/>
      </c>
      <c r="I40" s="62" t="str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/>
      </c>
      <c r="J40" s="62" t="str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/>
      </c>
      <c r="K40" s="62" t="str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/>
      </c>
      <c r="L40" s="62" t="str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/>
      </c>
      <c r="M40" s="62" t="str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/>
      </c>
      <c r="N40" s="62" t="str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/>
      </c>
      <c r="O40" s="62" t="str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/>
      </c>
      <c r="P40" s="62" t="str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/>
      </c>
      <c r="Q40" s="62" t="str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/>
      </c>
      <c r="R40" s="62" t="str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/>
      </c>
      <c r="S40" s="62" t="str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/>
      </c>
      <c r="T40" s="62" t="str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/>
      </c>
      <c r="U40" s="62" t="str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/>
      </c>
      <c r="V40" s="62" t="str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/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0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42</v>
      </c>
      <c r="B41" s="2">
        <v>3</v>
      </c>
      <c r="C41" s="2">
        <v>5</v>
      </c>
      <c r="D41" s="62" t="str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/>
      </c>
      <c r="E41" s="62" t="str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/>
      </c>
      <c r="F41" s="62" t="str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/>
      </c>
      <c r="G41" s="69" t="str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/>
      </c>
      <c r="H41" s="62" t="str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/>
      </c>
      <c r="I41" s="62" t="str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/>
      </c>
      <c r="J41" s="62" t="str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/>
      </c>
      <c r="K41" s="62" t="str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/>
      </c>
      <c r="L41" s="62" t="str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/>
      </c>
      <c r="M41" s="62" t="str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/>
      </c>
      <c r="N41" s="62" t="str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/>
      </c>
      <c r="O41" s="62" t="str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/>
      </c>
      <c r="P41" s="62" t="str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/>
      </c>
      <c r="Q41" s="62" t="str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/>
      </c>
      <c r="R41" s="62" t="str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/>
      </c>
      <c r="S41" s="62" t="str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/>
      </c>
      <c r="T41" s="62" t="str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/>
      </c>
      <c r="U41" s="62" t="str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/>
      </c>
      <c r="V41" s="62" t="str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/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7.3827684520804057E-2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7.0033119199051808E-2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6.9033119199051793E-2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6.7033119199051777E-2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0</v>
      </c>
      <c r="AB41" s="2">
        <f>SUMIFS(PERSALDATA!$G$2:$G$20871,PERSALDATA!$A$2:$A$20871,WORKING!A41,PERSALDATA!$D$2:$D$20871,WORKING!B41,PERSALDATA!$E$2:$E$20871,WORKING!C41,PERSALDATA!$F$2:$F$20871,"S&amp;W: BASIC SALARY (RES)")</f>
        <v>0</v>
      </c>
      <c r="AC41" s="2">
        <f>SUMIFS(PERSALDATA!$H$2:$H$20871,PERSALDATA!$A$2:$A$20871,WORKING!A41,PERSALDATA!$D$2:$D$20871,WORKING!B41,PERSALDATA!$E$2:$E$20871,WORKING!C41)</f>
        <v>0</v>
      </c>
    </row>
    <row r="42" spans="1:29" x14ac:dyDescent="0.25">
      <c r="A42" s="2">
        <f>Results!$D$3</f>
        <v>42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0.6919473837090121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3.844152131716734E-2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3.9170528372998135E-2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8.4827812305389577E-2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0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5.9968221965863204E-2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0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3.0448557388610548E-4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8.5340046755683574E-2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0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0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7.3023039843652132E-2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6.9608294716270044E-2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6.860829471627003E-2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6.6608294716270028E-2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1.4407874790796736E-2</v>
      </c>
      <c r="AB42" s="2">
        <f>SUMIFS(PERSALDATA!$G$2:$G$20871,PERSALDATA!$A$2:$A$20871,WORKING!A42,PERSALDATA!$D$2:$D$20871,WORKING!B42,PERSALDATA!$E$2:$E$20871,WORKING!C42,PERSALDATA!$F$2:$F$20871,"S&amp;W: BASIC SALARY (RES)")</f>
        <v>3</v>
      </c>
      <c r="AC42" s="2">
        <f>SUMIFS(PERSALDATA!$H$2:$H$20871,PERSALDATA!$A$2:$A$20871,WORKING!A42,PERSALDATA!$D$2:$D$20871,WORKING!B42,PERSALDATA!$E$2:$E$20871,WORKING!C42)</f>
        <v>344646.87</v>
      </c>
    </row>
    <row r="43" spans="1:29" x14ac:dyDescent="0.25">
      <c r="A43" s="2">
        <f>Results!$D$3</f>
        <v>42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0.66280575342057746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3.208096281114628E-2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4.5587776883694538E-2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9.2400379141721278E-2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5.9172934395035508E-2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8.6164106338926336E-2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0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2.3624599042839034E-4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0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2.1551841018470106E-2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0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7.3363750038369702E-2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7.0431716247088591E-2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6.943171624708859E-2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6.7431716247088574E-2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1.3425045640962622E-2</v>
      </c>
      <c r="AB43" s="2">
        <f>SUMIFS(PERSALDATA!$G$2:$G$20871,PERSALDATA!$A$2:$A$20871,WORKING!A43,PERSALDATA!$D$2:$D$20871,WORKING!B43,PERSALDATA!$E$2:$E$20871,WORKING!C43,PERSALDATA!$F$2:$F$20871,"S&amp;W: BASIC SALARY (RES)")</f>
        <v>1</v>
      </c>
      <c r="AC43" s="2">
        <f>SUMIFS(PERSALDATA!$H$2:$H$20871,PERSALDATA!$A$2:$A$20871,WORKING!A43,PERSALDATA!$D$2:$D$20871,WORKING!B43,PERSALDATA!$E$2:$E$20871,WORKING!C43)</f>
        <v>296132.01</v>
      </c>
    </row>
    <row r="44" spans="1:29" x14ac:dyDescent="0.25">
      <c r="A44" s="2">
        <f>Results!$D$3</f>
        <v>42</v>
      </c>
      <c r="B44" s="2">
        <v>3</v>
      </c>
      <c r="C44" s="2">
        <v>8</v>
      </c>
      <c r="D44" s="62" t="str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/>
      </c>
      <c r="E44" s="62" t="str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/>
      </c>
      <c r="F44" s="62" t="str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/>
      </c>
      <c r="G44" s="69" t="str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/>
      </c>
      <c r="H44" s="62" t="str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/>
      </c>
      <c r="I44" s="62" t="str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/>
      </c>
      <c r="J44" s="62" t="str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/>
      </c>
      <c r="K44" s="62" t="str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/>
      </c>
      <c r="L44" s="62" t="str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/>
      </c>
      <c r="M44" s="62" t="str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/>
      </c>
      <c r="N44" s="62" t="str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/>
      </c>
      <c r="O44" s="62" t="str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/>
      </c>
      <c r="P44" s="62" t="str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/>
      </c>
      <c r="Q44" s="62" t="str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/>
      </c>
      <c r="R44" s="62" t="str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/>
      </c>
      <c r="S44" s="62" t="str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/>
      </c>
      <c r="T44" s="62" t="str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/>
      </c>
      <c r="U44" s="62" t="str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/>
      </c>
      <c r="V44" s="62" t="str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/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7.3827684520804057E-2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7.0033119199051808E-2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6.9033119199051793E-2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6.7033119199051777E-2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0</v>
      </c>
      <c r="AB44" s="2">
        <f>SUMIFS(PERSALDATA!$G$2:$G$20871,PERSALDATA!$A$2:$A$20871,WORKING!A44,PERSALDATA!$D$2:$D$20871,WORKING!B44,PERSALDATA!$E$2:$E$20871,WORKING!C44,PERSALDATA!$F$2:$F$20871,"S&amp;W: BASIC SALARY (RES)")</f>
        <v>0</v>
      </c>
      <c r="AC44" s="2">
        <f>SUMIFS(PERSALDATA!$H$2:$H$20871,PERSALDATA!$A$2:$A$20871,WORKING!A44,PERSALDATA!$D$2:$D$20871,WORKING!B44,PERSALDATA!$E$2:$E$20871,WORKING!C44)</f>
        <v>0</v>
      </c>
    </row>
    <row r="45" spans="1:29" x14ac:dyDescent="0.25">
      <c r="A45" s="2">
        <f>Results!$D$3</f>
        <v>42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0.69172127224106261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0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0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5.2583708904185421E-2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0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0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0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1.6674294751336713E-4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0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0.25552827590723864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0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0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7.5999999999999998E-2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7.0000000000000007E-2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6.9000000000000006E-2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6.7000000000000004E-2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1.4997498855787298E-2</v>
      </c>
      <c r="AB45" s="2">
        <f>SUMIFS(PERSALDATA!$G$2:$G$20871,PERSALDATA!$A$2:$A$20871,WORKING!A45,PERSALDATA!$D$2:$D$20871,WORKING!B45,PERSALDATA!$E$2:$E$20871,WORKING!C45,PERSALDATA!$F$2:$F$20871,"S&amp;W: BASIC SALARY (RES)")</f>
        <v>1</v>
      </c>
      <c r="AC45" s="2">
        <f>SUMIFS(PERSALDATA!$H$2:$H$20871,PERSALDATA!$A$2:$A$20871,WORKING!A45,PERSALDATA!$D$2:$D$20871,WORKING!B45,PERSALDATA!$E$2:$E$20871,WORKING!C45)</f>
        <v>419567.97</v>
      </c>
    </row>
    <row r="46" spans="1:29" x14ac:dyDescent="0.25">
      <c r="A46" s="2">
        <f>Results!$D$3</f>
        <v>42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0.75840982755730579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5.1500006265454E-2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1.7508812369201081E-2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1.1577778236918444E-2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1.17936131543608E-2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8.0348436666160733E-2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1.6788492377773693E-2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1.4659905079978427E-4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0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5.1926434322025698E-2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0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0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7.4834440844101763E-2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7.0001816073623421E-2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6.9001816073623393E-2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6.7001816073623419E-2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1.4558264631384576E-2</v>
      </c>
      <c r="AB46" s="2">
        <f>SUMIFS(PERSALDATA!$G$2:$G$20871,PERSALDATA!$A$2:$A$20871,WORKING!A46,PERSALDATA!$D$2:$D$20871,WORKING!B46,PERSALDATA!$E$2:$E$20871,WORKING!C46,PERSALDATA!$F$2:$F$20871,"S&amp;W: BASIC SALARY (RES)")</f>
        <v>13</v>
      </c>
      <c r="AC46" s="2">
        <f>SUMIFS(PERSALDATA!$H$2:$H$20871,PERSALDATA!$A$2:$A$20871,WORKING!A46,PERSALDATA!$D$2:$D$20871,WORKING!B46,PERSALDATA!$E$2:$E$20871,WORKING!C46)</f>
        <v>6442470.0899999999</v>
      </c>
    </row>
    <row r="47" spans="1:29" x14ac:dyDescent="0.25">
      <c r="A47" s="2">
        <f>Results!$D$3</f>
        <v>42</v>
      </c>
      <c r="B47" s="2">
        <v>3</v>
      </c>
      <c r="C47" s="2">
        <v>11</v>
      </c>
      <c r="D47" s="62" t="str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/>
      </c>
      <c r="E47" s="62" t="str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/>
      </c>
      <c r="F47" s="62" t="str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/>
      </c>
      <c r="G47" s="69" t="str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/>
      </c>
      <c r="H47" s="62" t="str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/>
      </c>
      <c r="I47" s="62" t="str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/>
      </c>
      <c r="J47" s="62" t="str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/>
      </c>
      <c r="K47" s="62" t="str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/>
      </c>
      <c r="L47" s="62" t="str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/>
      </c>
      <c r="M47" s="62" t="str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/>
      </c>
      <c r="N47" s="62" t="str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/>
      </c>
      <c r="O47" s="62" t="str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/>
      </c>
      <c r="P47" s="62" t="str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/>
      </c>
      <c r="Q47" s="62" t="str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/>
      </c>
      <c r="R47" s="62" t="str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/>
      </c>
      <c r="S47" s="62" t="str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/>
      </c>
      <c r="T47" s="62" t="str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/>
      </c>
      <c r="U47" s="62" t="str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/>
      </c>
      <c r="V47" s="62" t="str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/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0</v>
      </c>
      <c r="AB47" s="2">
        <f>SUMIFS(PERSALDATA!$G$2:$G$20871,PERSALDATA!$A$2:$A$20871,WORKING!A47,PERSALDATA!$D$2:$D$20871,WORKING!B47,PERSALDATA!$E$2:$E$20871,WORKING!C47,PERSALDATA!$F$2:$F$20871,"S&amp;W: BASIC SALARY (RES)")</f>
        <v>0</v>
      </c>
      <c r="AC47" s="2">
        <f>SUMIFS(PERSALDATA!$H$2:$H$20871,PERSALDATA!$A$2:$A$20871,WORKING!A47,PERSALDATA!$D$2:$D$20871,WORKING!B47,PERSALDATA!$E$2:$E$20871,WORKING!C47)</f>
        <v>0</v>
      </c>
    </row>
    <row r="48" spans="1:29" x14ac:dyDescent="0.25">
      <c r="A48" s="2">
        <f>Results!$D$3</f>
        <v>42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0.69387981065507798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4.9700022956584412E-2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1.8088170084405289E-2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6.6362907601525828E-3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0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8.4781164531923914E-2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3.0774501055855202E-2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9.8952775020103416E-5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0.11604108718098045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0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0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1.4727193157108617E-2</v>
      </c>
      <c r="AB48" s="2">
        <f>SUMIFS(PERSALDATA!$G$2:$G$20871,PERSALDATA!$A$2:$A$20871,WORKING!A48,PERSALDATA!$D$2:$D$20871,WORKING!B48,PERSALDATA!$E$2:$E$20871,WORKING!C48,PERSALDATA!$F$2:$F$20871,"S&amp;W: BASIC SALARY (RES)")</f>
        <v>13</v>
      </c>
      <c r="AC48" s="2">
        <f>SUMIFS(PERSALDATA!$H$2:$H$20871,PERSALDATA!$A$2:$A$20871,WORKING!A48,PERSALDATA!$D$2:$D$20871,WORKING!B48,PERSALDATA!$E$2:$E$20871,WORKING!C48)</f>
        <v>9839137.910000002</v>
      </c>
    </row>
    <row r="49" spans="1:29" x14ac:dyDescent="0.25">
      <c r="A49" s="2">
        <f>Results!$D$3</f>
        <v>42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0.70019470564011854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2.8393917162600979E-2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0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0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6.7270990562498995E-2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0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7.646976947104732E-5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0.20406391686531042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0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0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1.4998852953457934E-2</v>
      </c>
      <c r="AB49" s="2">
        <f>SUMIFS(PERSALDATA!$G$2:$G$20871,PERSALDATA!$A$2:$A$20871,WORKING!A49,PERSALDATA!$D$2:$D$20871,WORKING!B49,PERSALDATA!$E$2:$E$20871,WORKING!C49,PERSALDATA!$F$2:$F$20871,"S&amp;W: BASIC SALARY (RES)")</f>
        <v>4</v>
      </c>
      <c r="AC49" s="2">
        <f>SUMIFS(PERSALDATA!$H$2:$H$20871,PERSALDATA!$A$2:$A$20871,WORKING!A49,PERSALDATA!$D$2:$D$20871,WORKING!B49,PERSALDATA!$E$2:$E$20871,WORKING!C49)</f>
        <v>3507006.7800000003</v>
      </c>
    </row>
    <row r="50" spans="1:29" x14ac:dyDescent="0.25">
      <c r="A50" s="2">
        <f>Results!$D$3</f>
        <v>42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0.60829964422396643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4.1899498978663484E-2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0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0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7.4788528260717149E-2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0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6.7026035050408517E-5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0.27494530250160243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0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1.4998994609474242E-2</v>
      </c>
      <c r="AB50" s="2">
        <f>SUMIFS(PERSALDATA!$G$2:$G$20871,PERSALDATA!$A$2:$A$20871,WORKING!A50,PERSALDATA!$D$2:$D$20871,WORKING!B50,PERSALDATA!$E$2:$E$20871,WORKING!C50,PERSALDATA!$F$2:$F$20871,"S&amp;W: BASIC SALARY (RES)")</f>
        <v>2</v>
      </c>
      <c r="AC50" s="2">
        <f>SUMIFS(PERSALDATA!$H$2:$H$20871,PERSALDATA!$A$2:$A$20871,WORKING!A50,PERSALDATA!$D$2:$D$20871,WORKING!B50,PERSALDATA!$E$2:$E$20871,WORKING!C50)</f>
        <v>2174528.15</v>
      </c>
    </row>
    <row r="51" spans="1:29" x14ac:dyDescent="0.25">
      <c r="A51" s="2">
        <f>Results!$D$3</f>
        <v>42</v>
      </c>
      <c r="B51" s="2">
        <v>3</v>
      </c>
      <c r="C51" s="2">
        <v>15</v>
      </c>
      <c r="D51" s="62" t="str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/>
      </c>
      <c r="E51" s="62" t="str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/>
      </c>
      <c r="F51" s="62" t="str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/>
      </c>
      <c r="G51" s="69" t="str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/>
      </c>
      <c r="H51" s="62" t="str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/>
      </c>
      <c r="I51" s="62" t="str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/>
      </c>
      <c r="J51" s="62" t="str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/>
      </c>
      <c r="K51" s="62" t="str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/>
      </c>
      <c r="L51" s="62" t="str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/>
      </c>
      <c r="M51" s="62" t="str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/>
      </c>
      <c r="N51" s="62" t="str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/>
      </c>
      <c r="O51" s="62" t="str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/>
      </c>
      <c r="P51" s="62" t="str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/>
      </c>
      <c r="Q51" s="62" t="str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/>
      </c>
      <c r="R51" s="62" t="str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/>
      </c>
      <c r="S51" s="62" t="str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/>
      </c>
      <c r="T51" s="62" t="str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/>
      </c>
      <c r="U51" s="62" t="str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/>
      </c>
      <c r="V51" s="62" t="str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/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0</v>
      </c>
      <c r="AB51" s="2">
        <f>SUMIFS(PERSALDATA!$G$2:$G$20871,PERSALDATA!$A$2:$A$20871,WORKING!A51,PERSALDATA!$D$2:$D$20871,WORKING!B51,PERSALDATA!$E$2:$E$20871,WORKING!C51,PERSALDATA!$F$2:$F$20871,"S&amp;W: BASIC SALARY (RES)")</f>
        <v>0</v>
      </c>
      <c r="AC51" s="2">
        <f>SUMIFS(PERSALDATA!$H$2:$H$20871,PERSALDATA!$A$2:$A$20871,WORKING!A51,PERSALDATA!$D$2:$D$20871,WORKING!B51,PERSALDATA!$E$2:$E$20871,WORKING!C51)</f>
        <v>0</v>
      </c>
    </row>
    <row r="52" spans="1:29" x14ac:dyDescent="0.25">
      <c r="A52" s="2">
        <f>Results!$D$3</f>
        <v>42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42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42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42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42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42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42</v>
      </c>
      <c r="B58" s="2">
        <v>4</v>
      </c>
      <c r="C58" s="2">
        <v>5</v>
      </c>
      <c r="D58" s="62" t="str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/>
      </c>
      <c r="E58" s="62" t="str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/>
      </c>
      <c r="F58" s="62" t="str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/>
      </c>
      <c r="G58" s="69" t="str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/>
      </c>
      <c r="H58" s="62" t="str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/>
      </c>
      <c r="I58" s="62" t="str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/>
      </c>
      <c r="J58" s="62" t="str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/>
      </c>
      <c r="K58" s="62" t="str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/>
      </c>
      <c r="L58" s="62" t="str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/>
      </c>
      <c r="M58" s="62" t="str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/>
      </c>
      <c r="N58" s="62" t="str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/>
      </c>
      <c r="O58" s="62" t="str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/>
      </c>
      <c r="P58" s="62" t="str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/>
      </c>
      <c r="Q58" s="62" t="str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/>
      </c>
      <c r="R58" s="62" t="str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/>
      </c>
      <c r="S58" s="62" t="str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/>
      </c>
      <c r="T58" s="62" t="str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/>
      </c>
      <c r="U58" s="62" t="str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/>
      </c>
      <c r="V58" s="62" t="str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/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7.3827684520804057E-2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7.0033119199051808E-2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6.9033119199051793E-2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6.7033119199051777E-2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0</v>
      </c>
      <c r="AB58" s="2">
        <f>SUMIFS(PERSALDATA!$G$2:$G$20871,PERSALDATA!$A$2:$A$20871,WORKING!A58,PERSALDATA!$D$2:$D$20871,WORKING!B58,PERSALDATA!$E$2:$E$20871,WORKING!C58,PERSALDATA!$F$2:$F$20871,"S&amp;W: BASIC SALARY (RES)")</f>
        <v>0</v>
      </c>
      <c r="AC58" s="2">
        <f>SUMIFS(PERSALDATA!$H$2:$H$20871,PERSALDATA!$A$2:$A$20871,WORKING!A58,PERSALDATA!$D$2:$D$20871,WORKING!B58,PERSALDATA!$E$2:$E$20871,WORKING!C58)</f>
        <v>0</v>
      </c>
    </row>
    <row r="59" spans="1:29" x14ac:dyDescent="0.25">
      <c r="A59" s="2">
        <f>Results!$D$3</f>
        <v>42</v>
      </c>
      <c r="B59" s="2">
        <v>4</v>
      </c>
      <c r="C59" s="2">
        <v>6</v>
      </c>
      <c r="D59" s="62" t="str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/>
      </c>
      <c r="E59" s="62" t="str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/>
      </c>
      <c r="F59" s="62" t="str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/>
      </c>
      <c r="G59" s="69" t="str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/>
      </c>
      <c r="H59" s="62" t="str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/>
      </c>
      <c r="I59" s="62" t="str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/>
      </c>
      <c r="J59" s="62" t="str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/>
      </c>
      <c r="K59" s="62" t="str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/>
      </c>
      <c r="L59" s="62" t="str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/>
      </c>
      <c r="M59" s="62" t="str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/>
      </c>
      <c r="N59" s="62" t="str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/>
      </c>
      <c r="O59" s="62" t="str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/>
      </c>
      <c r="P59" s="62" t="str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/>
      </c>
      <c r="Q59" s="62" t="str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/>
      </c>
      <c r="R59" s="62" t="str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/>
      </c>
      <c r="S59" s="62" t="str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/>
      </c>
      <c r="T59" s="62" t="str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/>
      </c>
      <c r="U59" s="62" t="str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/>
      </c>
      <c r="V59" s="62" t="str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/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7.3827684520804057E-2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7.0033119199051808E-2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6.9033119199051793E-2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6.7033119199051777E-2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0</v>
      </c>
      <c r="AB59" s="2">
        <f>SUMIFS(PERSALDATA!$G$2:$G$20871,PERSALDATA!$A$2:$A$20871,WORKING!A59,PERSALDATA!$D$2:$D$20871,WORKING!B59,PERSALDATA!$E$2:$E$20871,WORKING!C59,PERSALDATA!$F$2:$F$20871,"S&amp;W: BASIC SALARY (RES)")</f>
        <v>0</v>
      </c>
      <c r="AC59" s="2">
        <f>SUMIFS(PERSALDATA!$H$2:$H$20871,PERSALDATA!$A$2:$A$20871,WORKING!A59,PERSALDATA!$D$2:$D$20871,WORKING!B59,PERSALDATA!$E$2:$E$20871,WORKING!C59)</f>
        <v>0</v>
      </c>
    </row>
    <row r="60" spans="1:29" x14ac:dyDescent="0.25">
      <c r="A60" s="2">
        <f>Results!$D$3</f>
        <v>42</v>
      </c>
      <c r="B60" s="2">
        <v>4</v>
      </c>
      <c r="C60" s="2">
        <v>7</v>
      </c>
      <c r="D60" s="62" t="str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/>
      </c>
      <c r="E60" s="62" t="str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/>
      </c>
      <c r="F60" s="62" t="str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/>
      </c>
      <c r="G60" s="69" t="str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/>
      </c>
      <c r="H60" s="62" t="str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/>
      </c>
      <c r="I60" s="62" t="str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/>
      </c>
      <c r="J60" s="62" t="str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/>
      </c>
      <c r="K60" s="62" t="str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/>
      </c>
      <c r="L60" s="62" t="str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/>
      </c>
      <c r="M60" s="62" t="str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/>
      </c>
      <c r="N60" s="62" t="str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/>
      </c>
      <c r="O60" s="62" t="str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/>
      </c>
      <c r="P60" s="62" t="str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/>
      </c>
      <c r="Q60" s="62" t="str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/>
      </c>
      <c r="R60" s="62" t="str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/>
      </c>
      <c r="S60" s="62" t="str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/>
      </c>
      <c r="T60" s="62" t="str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/>
      </c>
      <c r="U60" s="62" t="str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/>
      </c>
      <c r="V60" s="62" t="str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/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7.3827684520804057E-2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7.0033119199051808E-2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6.9033119199051793E-2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6.7033119199051777E-2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0</v>
      </c>
      <c r="AB60" s="2">
        <f>SUMIFS(PERSALDATA!$G$2:$G$20871,PERSALDATA!$A$2:$A$20871,WORKING!A60,PERSALDATA!$D$2:$D$20871,WORKING!B60,PERSALDATA!$E$2:$E$20871,WORKING!C60,PERSALDATA!$F$2:$F$20871,"S&amp;W: BASIC SALARY (RES)")</f>
        <v>0</v>
      </c>
      <c r="AC60" s="2">
        <f>SUMIFS(PERSALDATA!$H$2:$H$20871,PERSALDATA!$A$2:$A$20871,WORKING!A60,PERSALDATA!$D$2:$D$20871,WORKING!B60,PERSALDATA!$E$2:$E$20871,WORKING!C60)</f>
        <v>0</v>
      </c>
    </row>
    <row r="61" spans="1:29" x14ac:dyDescent="0.25">
      <c r="A61" s="2">
        <f>Results!$D$3</f>
        <v>42</v>
      </c>
      <c r="B61" s="2">
        <v>4</v>
      </c>
      <c r="C61" s="2">
        <v>8</v>
      </c>
      <c r="D61" s="62" t="str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/>
      </c>
      <c r="E61" s="62" t="str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/>
      </c>
      <c r="F61" s="62" t="str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/>
      </c>
      <c r="G61" s="69" t="str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/>
      </c>
      <c r="H61" s="62" t="str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/>
      </c>
      <c r="I61" s="62" t="str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/>
      </c>
      <c r="J61" s="62" t="str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/>
      </c>
      <c r="K61" s="62" t="str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/>
      </c>
      <c r="L61" s="62" t="str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/>
      </c>
      <c r="M61" s="62" t="str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/>
      </c>
      <c r="N61" s="62" t="str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/>
      </c>
      <c r="O61" s="62" t="str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/>
      </c>
      <c r="P61" s="62" t="str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/>
      </c>
      <c r="Q61" s="62" t="str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/>
      </c>
      <c r="R61" s="62" t="str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/>
      </c>
      <c r="S61" s="62" t="str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/>
      </c>
      <c r="T61" s="62" t="str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/>
      </c>
      <c r="U61" s="62" t="str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/>
      </c>
      <c r="V61" s="62" t="str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/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7.3827684520804057E-2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7.0033119199051808E-2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6.9033119199051793E-2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6.7033119199051777E-2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0</v>
      </c>
      <c r="AB61" s="2">
        <f>SUMIFS(PERSALDATA!$G$2:$G$20871,PERSALDATA!$A$2:$A$20871,WORKING!A61,PERSALDATA!$D$2:$D$20871,WORKING!B61,PERSALDATA!$E$2:$E$20871,WORKING!C61,PERSALDATA!$F$2:$F$20871,"S&amp;W: BASIC SALARY (RES)")</f>
        <v>0</v>
      </c>
      <c r="AC61" s="2">
        <f>SUMIFS(PERSALDATA!$H$2:$H$20871,PERSALDATA!$A$2:$A$20871,WORKING!A61,PERSALDATA!$D$2:$D$20871,WORKING!B61,PERSALDATA!$E$2:$E$20871,WORKING!C61)</f>
        <v>0</v>
      </c>
    </row>
    <row r="62" spans="1:29" x14ac:dyDescent="0.25">
      <c r="A62" s="2">
        <f>Results!$D$3</f>
        <v>42</v>
      </c>
      <c r="B62" s="2">
        <v>4</v>
      </c>
      <c r="C62" s="2">
        <v>9</v>
      </c>
      <c r="D62" s="62" t="str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/>
      </c>
      <c r="E62" s="62" t="str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/>
      </c>
      <c r="F62" s="62" t="str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/>
      </c>
      <c r="G62" s="69" t="str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/>
      </c>
      <c r="H62" s="62" t="str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/>
      </c>
      <c r="I62" s="62" t="str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/>
      </c>
      <c r="J62" s="62" t="str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/>
      </c>
      <c r="K62" s="62" t="str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/>
      </c>
      <c r="L62" s="62" t="str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/>
      </c>
      <c r="M62" s="62" t="str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/>
      </c>
      <c r="N62" s="62" t="str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/>
      </c>
      <c r="O62" s="62" t="str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/>
      </c>
      <c r="P62" s="62" t="str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/>
      </c>
      <c r="Q62" s="62" t="str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/>
      </c>
      <c r="R62" s="62" t="str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/>
      </c>
      <c r="S62" s="62" t="str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/>
      </c>
      <c r="T62" s="62" t="str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/>
      </c>
      <c r="U62" s="62" t="str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/>
      </c>
      <c r="V62" s="62" t="str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/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7.3827684520804057E-2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7.0033119199051808E-2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6.9033119199051793E-2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6.7033119199051777E-2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0</v>
      </c>
      <c r="AB62" s="2">
        <f>SUMIFS(PERSALDATA!$G$2:$G$20871,PERSALDATA!$A$2:$A$20871,WORKING!A62,PERSALDATA!$D$2:$D$20871,WORKING!B62,PERSALDATA!$E$2:$E$20871,WORKING!C62,PERSALDATA!$F$2:$F$20871,"S&amp;W: BASIC SALARY (RES)")</f>
        <v>0</v>
      </c>
      <c r="AC62" s="2">
        <f>SUMIFS(PERSALDATA!$H$2:$H$20871,PERSALDATA!$A$2:$A$20871,WORKING!A62,PERSALDATA!$D$2:$D$20871,WORKING!B62,PERSALDATA!$E$2:$E$20871,WORKING!C62)</f>
        <v>0</v>
      </c>
    </row>
    <row r="63" spans="1:29" x14ac:dyDescent="0.25">
      <c r="A63" s="2">
        <f>Results!$D$3</f>
        <v>42</v>
      </c>
      <c r="B63" s="2">
        <v>4</v>
      </c>
      <c r="C63" s="2">
        <v>10</v>
      </c>
      <c r="D63" s="62" t="str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/>
      </c>
      <c r="E63" s="62" t="str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/>
      </c>
      <c r="F63" s="62" t="str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/>
      </c>
      <c r="G63" s="69" t="str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/>
      </c>
      <c r="H63" s="62" t="str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/>
      </c>
      <c r="I63" s="62" t="str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/>
      </c>
      <c r="J63" s="62" t="str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/>
      </c>
      <c r="K63" s="62" t="str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/>
      </c>
      <c r="L63" s="62" t="str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/>
      </c>
      <c r="M63" s="62" t="str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/>
      </c>
      <c r="N63" s="62" t="str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/>
      </c>
      <c r="O63" s="62" t="str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/>
      </c>
      <c r="P63" s="62" t="str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/>
      </c>
      <c r="Q63" s="62" t="str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/>
      </c>
      <c r="R63" s="62" t="str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/>
      </c>
      <c r="S63" s="62" t="str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/>
      </c>
      <c r="T63" s="62" t="str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/>
      </c>
      <c r="U63" s="62" t="str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/>
      </c>
      <c r="V63" s="62" t="str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/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7.3827684520804057E-2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7.0033119199051808E-2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6.9033119199051793E-2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6.7033119199051777E-2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0</v>
      </c>
      <c r="AB63" s="2">
        <f>SUMIFS(PERSALDATA!$G$2:$G$20871,PERSALDATA!$A$2:$A$20871,WORKING!A63,PERSALDATA!$D$2:$D$20871,WORKING!B63,PERSALDATA!$E$2:$E$20871,WORKING!C63,PERSALDATA!$F$2:$F$20871,"S&amp;W: BASIC SALARY (RES)")</f>
        <v>0</v>
      </c>
      <c r="AC63" s="2">
        <f>SUMIFS(PERSALDATA!$H$2:$H$20871,PERSALDATA!$A$2:$A$20871,WORKING!A63,PERSALDATA!$D$2:$D$20871,WORKING!B63,PERSALDATA!$E$2:$E$20871,WORKING!C63)</f>
        <v>0</v>
      </c>
    </row>
    <row r="64" spans="1:29" x14ac:dyDescent="0.25">
      <c r="A64" s="2">
        <f>Results!$D$3</f>
        <v>42</v>
      </c>
      <c r="B64" s="2">
        <v>4</v>
      </c>
      <c r="C64" s="2">
        <v>11</v>
      </c>
      <c r="D64" s="62" t="str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/>
      </c>
      <c r="E64" s="62" t="str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/>
      </c>
      <c r="F64" s="62" t="str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/>
      </c>
      <c r="G64" s="69" t="str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/>
      </c>
      <c r="H64" s="62" t="str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/>
      </c>
      <c r="I64" s="62" t="str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/>
      </c>
      <c r="J64" s="62" t="str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/>
      </c>
      <c r="K64" s="62" t="str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/>
      </c>
      <c r="L64" s="62" t="str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/>
      </c>
      <c r="M64" s="62" t="str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/>
      </c>
      <c r="N64" s="62" t="str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/>
      </c>
      <c r="O64" s="62" t="str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/>
      </c>
      <c r="P64" s="62" t="str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/>
      </c>
      <c r="Q64" s="62" t="str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/>
      </c>
      <c r="R64" s="62" t="str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/>
      </c>
      <c r="S64" s="62" t="str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/>
      </c>
      <c r="T64" s="62" t="str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/>
      </c>
      <c r="U64" s="62" t="str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/>
      </c>
      <c r="V64" s="62" t="str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/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0</v>
      </c>
      <c r="AB64" s="2">
        <f>SUMIFS(PERSALDATA!$G$2:$G$20871,PERSALDATA!$A$2:$A$20871,WORKING!A64,PERSALDATA!$D$2:$D$20871,WORKING!B64,PERSALDATA!$E$2:$E$20871,WORKING!C64,PERSALDATA!$F$2:$F$20871,"S&amp;W: BASIC SALARY (RES)")</f>
        <v>0</v>
      </c>
      <c r="AC64" s="2">
        <f>SUMIFS(PERSALDATA!$H$2:$H$20871,PERSALDATA!$A$2:$A$20871,WORKING!A64,PERSALDATA!$D$2:$D$20871,WORKING!B64,PERSALDATA!$E$2:$E$20871,WORKING!C64)</f>
        <v>0</v>
      </c>
    </row>
    <row r="65" spans="1:29" x14ac:dyDescent="0.25">
      <c r="A65" s="2">
        <f>Results!$D$3</f>
        <v>42</v>
      </c>
      <c r="B65" s="2">
        <v>4</v>
      </c>
      <c r="C65" s="2">
        <v>12</v>
      </c>
      <c r="D65" s="62" t="str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/>
      </c>
      <c r="E65" s="62" t="str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/>
      </c>
      <c r="F65" s="62" t="str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/>
      </c>
      <c r="G65" s="69" t="str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/>
      </c>
      <c r="H65" s="62" t="str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/>
      </c>
      <c r="I65" s="62" t="str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/>
      </c>
      <c r="J65" s="62" t="str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/>
      </c>
      <c r="K65" s="62" t="str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/>
      </c>
      <c r="L65" s="62" t="str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/>
      </c>
      <c r="M65" s="62" t="str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/>
      </c>
      <c r="N65" s="62" t="str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/>
      </c>
      <c r="O65" s="62" t="str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/>
      </c>
      <c r="P65" s="62" t="str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/>
      </c>
      <c r="Q65" s="62" t="str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/>
      </c>
      <c r="R65" s="62" t="str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/>
      </c>
      <c r="S65" s="62" t="str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/>
      </c>
      <c r="T65" s="62" t="str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/>
      </c>
      <c r="U65" s="62" t="str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/>
      </c>
      <c r="V65" s="62" t="str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/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0</v>
      </c>
      <c r="AB65" s="2">
        <f>SUMIFS(PERSALDATA!$G$2:$G$20871,PERSALDATA!$A$2:$A$20871,WORKING!A65,PERSALDATA!$D$2:$D$20871,WORKING!B65,PERSALDATA!$E$2:$E$20871,WORKING!C65,PERSALDATA!$F$2:$F$20871,"S&amp;W: BASIC SALARY (RES)")</f>
        <v>0</v>
      </c>
      <c r="AC65" s="2">
        <f>SUMIFS(PERSALDATA!$H$2:$H$20871,PERSALDATA!$A$2:$A$20871,WORKING!A65,PERSALDATA!$D$2:$D$20871,WORKING!B65,PERSALDATA!$E$2:$E$20871,WORKING!C65)</f>
        <v>0</v>
      </c>
    </row>
    <row r="66" spans="1:29" x14ac:dyDescent="0.25">
      <c r="A66" s="2">
        <f>Results!$D$3</f>
        <v>42</v>
      </c>
      <c r="B66" s="2">
        <v>4</v>
      </c>
      <c r="C66" s="2">
        <v>13</v>
      </c>
      <c r="D66" s="62" t="str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/>
      </c>
      <c r="E66" s="62" t="str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/>
      </c>
      <c r="F66" s="62" t="str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/>
      </c>
      <c r="G66" s="69" t="str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/>
      </c>
      <c r="H66" s="62" t="str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/>
      </c>
      <c r="I66" s="62" t="str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/>
      </c>
      <c r="J66" s="62" t="str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/>
      </c>
      <c r="K66" s="62" t="str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/>
      </c>
      <c r="L66" s="62" t="str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/>
      </c>
      <c r="M66" s="62" t="str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/>
      </c>
      <c r="N66" s="62" t="str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/>
      </c>
      <c r="O66" s="62" t="str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/>
      </c>
      <c r="P66" s="62" t="str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/>
      </c>
      <c r="Q66" s="62" t="str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/>
      </c>
      <c r="R66" s="62" t="str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/>
      </c>
      <c r="S66" s="62" t="str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/>
      </c>
      <c r="T66" s="62" t="str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/>
      </c>
      <c r="U66" s="62" t="str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/>
      </c>
      <c r="V66" s="62" t="str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/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0</v>
      </c>
      <c r="AB66" s="2">
        <f>SUMIFS(PERSALDATA!$G$2:$G$20871,PERSALDATA!$A$2:$A$20871,WORKING!A66,PERSALDATA!$D$2:$D$20871,WORKING!B66,PERSALDATA!$E$2:$E$20871,WORKING!C66,PERSALDATA!$F$2:$F$20871,"S&amp;W: BASIC SALARY (RES)")</f>
        <v>0</v>
      </c>
      <c r="AC66" s="2">
        <f>SUMIFS(PERSALDATA!$H$2:$H$20871,PERSALDATA!$A$2:$A$20871,WORKING!A66,PERSALDATA!$D$2:$D$20871,WORKING!B66,PERSALDATA!$E$2:$E$20871,WORKING!C66)</f>
        <v>0</v>
      </c>
    </row>
    <row r="67" spans="1:29" x14ac:dyDescent="0.25">
      <c r="A67" s="2">
        <f>Results!$D$3</f>
        <v>42</v>
      </c>
      <c r="B67" s="2">
        <v>4</v>
      </c>
      <c r="C67" s="2">
        <v>14</v>
      </c>
      <c r="D67" s="62" t="str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/>
      </c>
      <c r="E67" s="62" t="str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/>
      </c>
      <c r="F67" s="62" t="str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/>
      </c>
      <c r="G67" s="69" t="str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/>
      </c>
      <c r="H67" s="62" t="str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/>
      </c>
      <c r="I67" s="62" t="str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/>
      </c>
      <c r="J67" s="62" t="str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/>
      </c>
      <c r="K67" s="62" t="str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/>
      </c>
      <c r="L67" s="62" t="str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/>
      </c>
      <c r="M67" s="62" t="str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/>
      </c>
      <c r="N67" s="62" t="str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/>
      </c>
      <c r="O67" s="62" t="str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/>
      </c>
      <c r="P67" s="62" t="str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/>
      </c>
      <c r="Q67" s="62" t="str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/>
      </c>
      <c r="R67" s="62" t="str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/>
      </c>
      <c r="S67" s="62" t="str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/>
      </c>
      <c r="T67" s="62" t="str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/>
      </c>
      <c r="U67" s="62" t="str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/>
      </c>
      <c r="V67" s="62" t="str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/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0</v>
      </c>
      <c r="AB67" s="2">
        <f>SUMIFS(PERSALDATA!$G$2:$G$20871,PERSALDATA!$A$2:$A$20871,WORKING!A67,PERSALDATA!$D$2:$D$20871,WORKING!B67,PERSALDATA!$E$2:$E$20871,WORKING!C67,PERSALDATA!$F$2:$F$20871,"S&amp;W: BASIC SALARY (RES)")</f>
        <v>0</v>
      </c>
      <c r="AC67" s="2">
        <f>SUMIFS(PERSALDATA!$H$2:$H$20871,PERSALDATA!$A$2:$A$20871,WORKING!A67,PERSALDATA!$D$2:$D$20871,WORKING!B67,PERSALDATA!$E$2:$E$20871,WORKING!C67)</f>
        <v>0</v>
      </c>
    </row>
    <row r="68" spans="1:29" x14ac:dyDescent="0.25">
      <c r="A68" s="2">
        <f>Results!$D$3</f>
        <v>42</v>
      </c>
      <c r="B68" s="2">
        <v>4</v>
      </c>
      <c r="C68" s="2">
        <v>15</v>
      </c>
      <c r="D68" s="62" t="str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/>
      </c>
      <c r="E68" s="62" t="str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/>
      </c>
      <c r="F68" s="62" t="str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/>
      </c>
      <c r="G68" s="69" t="str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/>
      </c>
      <c r="H68" s="62" t="str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/>
      </c>
      <c r="I68" s="62" t="str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/>
      </c>
      <c r="J68" s="62" t="str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/>
      </c>
      <c r="K68" s="62" t="str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/>
      </c>
      <c r="L68" s="62" t="str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/>
      </c>
      <c r="M68" s="62" t="str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/>
      </c>
      <c r="N68" s="62" t="str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/>
      </c>
      <c r="O68" s="62" t="str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/>
      </c>
      <c r="P68" s="62" t="str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/>
      </c>
      <c r="Q68" s="62" t="str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/>
      </c>
      <c r="R68" s="62" t="str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/>
      </c>
      <c r="S68" s="62" t="str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/>
      </c>
      <c r="T68" s="62" t="str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/>
      </c>
      <c r="U68" s="62" t="str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/>
      </c>
      <c r="V68" s="62" t="str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/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0</v>
      </c>
      <c r="AB68" s="2">
        <f>SUMIFS(PERSALDATA!$G$2:$G$20871,PERSALDATA!$A$2:$A$20871,WORKING!A68,PERSALDATA!$D$2:$D$20871,WORKING!B68,PERSALDATA!$E$2:$E$20871,WORKING!C68,PERSALDATA!$F$2:$F$20871,"S&amp;W: BASIC SALARY (RES)")</f>
        <v>0</v>
      </c>
      <c r="AC68" s="2">
        <f>SUMIFS(PERSALDATA!$H$2:$H$20871,PERSALDATA!$A$2:$A$20871,WORKING!A68,PERSALDATA!$D$2:$D$20871,WORKING!B68,PERSALDATA!$E$2:$E$20871,WORKING!C68)</f>
        <v>0</v>
      </c>
    </row>
    <row r="69" spans="1:29" x14ac:dyDescent="0.25">
      <c r="A69" s="2">
        <f>Results!$D$3</f>
        <v>42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42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42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42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42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42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42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42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42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42</v>
      </c>
      <c r="B78" s="2">
        <v>5</v>
      </c>
      <c r="C78" s="2">
        <v>8</v>
      </c>
      <c r="D78" s="62" t="str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/>
      </c>
      <c r="E78" s="62" t="str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/>
      </c>
      <c r="F78" s="62" t="str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/>
      </c>
      <c r="G78" s="69" t="str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/>
      </c>
      <c r="H78" s="62" t="str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/>
      </c>
      <c r="I78" s="62" t="str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/>
      </c>
      <c r="J78" s="62" t="str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/>
      </c>
      <c r="K78" s="62" t="str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/>
      </c>
      <c r="L78" s="62" t="str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/>
      </c>
      <c r="M78" s="62" t="str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/>
      </c>
      <c r="N78" s="62" t="str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/>
      </c>
      <c r="O78" s="62" t="str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/>
      </c>
      <c r="P78" s="62" t="str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/>
      </c>
      <c r="Q78" s="62" t="str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/>
      </c>
      <c r="R78" s="62" t="str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/>
      </c>
      <c r="S78" s="62" t="str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/>
      </c>
      <c r="T78" s="62" t="str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/>
      </c>
      <c r="U78" s="62" t="str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/>
      </c>
      <c r="V78" s="62" t="str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/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0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42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42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42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42</v>
      </c>
      <c r="B82" s="2">
        <v>5</v>
      </c>
      <c r="C82" s="2">
        <v>12</v>
      </c>
      <c r="D82" s="62" t="str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/>
      </c>
      <c r="E82" s="62" t="str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/>
      </c>
      <c r="F82" s="62" t="str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/>
      </c>
      <c r="G82" s="69" t="str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/>
      </c>
      <c r="H82" s="62" t="str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/>
      </c>
      <c r="I82" s="62" t="str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/>
      </c>
      <c r="J82" s="62" t="str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/>
      </c>
      <c r="K82" s="62" t="str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/>
      </c>
      <c r="L82" s="62" t="str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/>
      </c>
      <c r="M82" s="62" t="str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/>
      </c>
      <c r="N82" s="62" t="str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/>
      </c>
      <c r="O82" s="62" t="str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/>
      </c>
      <c r="P82" s="62" t="str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/>
      </c>
      <c r="Q82" s="62" t="str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/>
      </c>
      <c r="R82" s="62" t="str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/>
      </c>
      <c r="S82" s="62" t="str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/>
      </c>
      <c r="T82" s="62" t="str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/>
      </c>
      <c r="U82" s="62" t="str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/>
      </c>
      <c r="V82" s="62" t="str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/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0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42</v>
      </c>
      <c r="B83" s="2">
        <v>5</v>
      </c>
      <c r="C83" s="2">
        <v>13</v>
      </c>
      <c r="D83" s="62" t="str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/>
      </c>
      <c r="E83" s="62" t="str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/>
      </c>
      <c r="F83" s="62" t="str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/>
      </c>
      <c r="G83" s="69" t="str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/>
      </c>
      <c r="H83" s="62" t="str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/>
      </c>
      <c r="I83" s="62" t="str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/>
      </c>
      <c r="J83" s="62" t="str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/>
      </c>
      <c r="K83" s="62" t="str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/>
      </c>
      <c r="L83" s="62" t="str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/>
      </c>
      <c r="M83" s="62" t="str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/>
      </c>
      <c r="N83" s="62" t="str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/>
      </c>
      <c r="O83" s="62" t="str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/>
      </c>
      <c r="P83" s="62" t="str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/>
      </c>
      <c r="Q83" s="62" t="str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/>
      </c>
      <c r="R83" s="62" t="str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/>
      </c>
      <c r="S83" s="62" t="str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/>
      </c>
      <c r="T83" s="62" t="str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/>
      </c>
      <c r="U83" s="62" t="str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/>
      </c>
      <c r="V83" s="62" t="str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/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0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42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42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42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42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42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42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42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42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42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42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42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42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42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42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42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42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42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42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42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42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42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42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42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42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42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42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42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42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42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42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42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42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42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42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42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42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42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42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42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42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42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42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42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42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42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42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42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42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42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42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42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42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42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42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42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42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42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42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42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42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42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42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42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42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42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42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42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42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42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42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42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42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42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42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42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42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42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42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42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42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42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42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42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42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42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42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42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42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42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42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42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42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42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42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42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42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42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42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42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42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42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42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42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42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42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42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42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42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42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42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42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42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42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42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42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42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42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42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42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42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42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42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42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42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42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42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42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42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42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42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42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42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42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42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42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42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42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42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42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42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42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42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42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42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42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42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42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42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42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42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42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42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42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42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42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42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42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42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42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42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42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42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42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42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42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42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42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42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42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42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42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42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42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42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42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42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42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42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42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42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42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42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42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42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42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42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42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42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42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42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42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42</v>
      </c>
      <c r="E3" s="74" t="str">
        <f>INDEX(MAPs!$I$7:$J$54,MATCH(Results!$D$3,MAPs!$I$7:$I$54,0),2)</f>
        <v>Military Veterans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101.08799999999999</v>
      </c>
      <c r="N9" s="148">
        <f>IFERROR(SUMIFS('Employee Profile (2)'!C$4:C$50,'Employee Profile (2)'!$B$4:$B$50,Results!$D$3),"")</f>
        <v>0.432</v>
      </c>
      <c r="O9" s="150" t="s">
        <v>620</v>
      </c>
      <c r="P9" s="143">
        <f>IFERROR(INDEX('Employee Profile (2)'!$AC$4:$AC$50,MATCH(Results!$D$3,'Employee Profile (2)'!$B$4:$B$50,0))*$Q9,"")</f>
        <v>204.048</v>
      </c>
      <c r="Q9" s="148">
        <f>IFERROR(SUMIFS('Employee Profile (2)'!J$4:J$50,'Employee Profile (2)'!$B$4:$B$50,Results!$D$3),"")</f>
        <v>0.872</v>
      </c>
      <c r="R9" s="150" t="s">
        <v>627</v>
      </c>
      <c r="S9" s="144">
        <f>IFERROR(INDEX('Employee Profile (2)'!$AC$4:$AC$50,MATCH(Results!$D$3,'Employee Profile (2)'!$B$4:$B$50,0))*$T9,"")</f>
        <v>1.8720000000000001</v>
      </c>
      <c r="T9" s="147">
        <f>IFERROR(SUMIFS('Employee Profile (2)'!N$4:N$50,'Employee Profile (2)'!$B$4:$B$50,Results!$D$3),"")</f>
        <v>8.0000000000000002E-3</v>
      </c>
      <c r="U9" s="150" t="s">
        <v>632</v>
      </c>
      <c r="V9" s="144">
        <f>IFERROR(INDEX('Employee Profile (2)'!$AC$4:$AC$50,MATCH(Results!$D$3,'Employee Profile (2)'!$B$4:$B$50,0))*$W9,"")</f>
        <v>108.57600000000001</v>
      </c>
      <c r="W9" s="147">
        <f>IFERROR(SUMIFS('Employee Profile (2)'!S$4:S$50,'Employee Profile (2)'!$B$4:$B$50,Results!$D$3),"")</f>
        <v>0.46400000000000002</v>
      </c>
      <c r="X9" s="150" t="s">
        <v>635</v>
      </c>
      <c r="Y9" s="144">
        <f>IFERROR(INDEX('Employee Profile (2)'!$AC$4:$AC$50,MATCH(Results!$D$3,'Employee Profile (2)'!$B$4:$B$50,0))*$Z9,"")</f>
        <v>204.98400000000001</v>
      </c>
      <c r="Z9" s="147">
        <f>IFERROR(SUMIFS('Employee Profile (2)'!V$4:V$50,'Employee Profile (2)'!$B$4:$B$50,Results!$D$3),"")</f>
        <v>0.876</v>
      </c>
      <c r="AA9" s="150" t="s">
        <v>675</v>
      </c>
      <c r="AB9" s="144">
        <f>IFERROR(SUMIFS('Employee Profile (2)'!$AD$4:$AD$50,'Employee Profile (2)'!$B$4:$B$50,Results!$D$3),"")</f>
        <v>157</v>
      </c>
      <c r="AC9" s="147">
        <f>IFERROR(SUMIFS('Employee Profile (2)'!$AE$4:$AE$50,'Employee Profile (2)'!$B$4:$B$50,Results!$D$3),"")</f>
        <v>0.67094017094017089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77.688000000000002</v>
      </c>
      <c r="N10" s="148">
        <f>IFERROR(SUMIFS('Employee Profile (2)'!D$4:D$50,'Employee Profile (2)'!$B$4:$B$50,Results!$D$3),"")</f>
        <v>0.33200000000000002</v>
      </c>
      <c r="O10" s="150" t="s">
        <v>621</v>
      </c>
      <c r="P10" s="143">
        <f>IFERROR(INDEX('Employee Profile (2)'!$AC$4:$AC$50,MATCH(Results!$D$3,'Employee Profile (2)'!$B$4:$B$50,0))*$Q10,"")</f>
        <v>18.72</v>
      </c>
      <c r="Q10" s="148">
        <f>IFERROR(SUMIFS('Employee Profile (2)'!K$4:K$50,'Employee Profile (2)'!$B$4:$B$50,Results!$D$3),"")</f>
        <v>0.08</v>
      </c>
      <c r="R10" s="150" t="s">
        <v>628</v>
      </c>
      <c r="S10" s="144">
        <f>IFERROR(INDEX('Employee Profile (2)'!$AC$4:$AC$50,MATCH(Results!$D$3,'Employee Profile (2)'!$B$4:$B$50,0))*$T10,"")</f>
        <v>73.007999999999996</v>
      </c>
      <c r="T10" s="147">
        <f>IFERROR(SUMIFS('Employee Profile (2)'!O$4:O$50,'Employee Profile (2)'!$B$4:$B$50,Results!$D$3),"")</f>
        <v>0.312</v>
      </c>
      <c r="U10" s="150" t="s">
        <v>633</v>
      </c>
      <c r="V10" s="144">
        <f>IFERROR(INDEX('Employee Profile (2)'!$AC$4:$AC$50,MATCH(Results!$D$3,'Employee Profile (2)'!$B$4:$B$50,0))*$W10,"")</f>
        <v>107.64</v>
      </c>
      <c r="W10" s="147">
        <f>IFERROR(SUMIFS('Employee Profile (2)'!T$4:T$50,'Employee Profile (2)'!$B$4:$B$50,Results!$D$3),"")</f>
        <v>0.46</v>
      </c>
      <c r="X10" s="150" t="s">
        <v>636</v>
      </c>
      <c r="Y10" s="144">
        <f>IFERROR(INDEX('Employee Profile (2)'!$AC$4:$AC$50,MATCH(Results!$D$3,'Employee Profile (2)'!$B$4:$B$50,0))*$Z10,"")</f>
        <v>5.6160000000000005</v>
      </c>
      <c r="Z10" s="147">
        <f>IFERROR(SUMIFS('Employee Profile (2)'!W$4:W$50,'Employee Profile (2)'!$B$4:$B$50,Results!$D$3),"")</f>
        <v>2.4E-2</v>
      </c>
      <c r="AA10" s="150" t="s">
        <v>676</v>
      </c>
      <c r="AB10" s="144">
        <f>IFERROR(INDEX('Employee Profile (2)'!$AC$4:$AC$50,MATCH(Results!$D$3,'Employee Profile (2)'!$B$4:$B$50))-$AB$9,"")</f>
        <v>77</v>
      </c>
      <c r="AC10" s="147">
        <f>IFERROR(100%-$AC$9,"")</f>
        <v>0.32905982905982911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20.591999999999999</v>
      </c>
      <c r="N11" s="148">
        <f>IFERROR(SUMIFS('Employee Profile (2)'!E$4:E$50,'Employee Profile (2)'!$B$4:$B$50,Results!$D$3),"")</f>
        <v>8.7999999999999995E-2</v>
      </c>
      <c r="O11" s="150" t="s">
        <v>622</v>
      </c>
      <c r="P11" s="143">
        <f>IFERROR(INDEX('Employee Profile (2)'!$AC$4:$AC$50,MATCH(Results!$D$3,'Employee Profile (2)'!$B$4:$B$50,0))*$Q11,"")</f>
        <v>9.36</v>
      </c>
      <c r="Q11" s="148">
        <f>IFERROR(SUMIFS('Employee Profile (2)'!L$4:L$50,'Employee Profile (2)'!$B$4:$B$50,Results!$D$3),"")</f>
        <v>0.04</v>
      </c>
      <c r="R11" s="150" t="s">
        <v>629</v>
      </c>
      <c r="S11" s="144">
        <f>IFERROR(INDEX('Employee Profile (2)'!$AC$4:$AC$50,MATCH(Results!$D$3,'Employee Profile (2)'!$B$4:$B$50,0))*$T11,"")</f>
        <v>137.59200000000001</v>
      </c>
      <c r="T11" s="147">
        <f>IFERROR(SUMIFS('Employee Profile (2)'!P$4:P$50,'Employee Profile (2)'!$B$4:$B$50,Results!$D$3),"")</f>
        <v>0.58800000000000008</v>
      </c>
      <c r="U11" s="150" t="s">
        <v>53</v>
      </c>
      <c r="V11" s="144">
        <f>IFERROR(INDEX('Employee Profile (2)'!$AC$4:$AC$50,MATCH(Results!$D$3,'Employee Profile (2)'!$B$4:$B$50,0))*$W11,"")</f>
        <v>17.783999999999999</v>
      </c>
      <c r="W11" s="147">
        <f>IFERROR(SUMIFS('Employee Profile (2)'!U$4:U$50,'Employee Profile (2)'!$B$4:$B$50,Results!$D$3),"")</f>
        <v>7.5999999999999998E-2</v>
      </c>
      <c r="X11" s="150" t="s">
        <v>637</v>
      </c>
      <c r="Y11" s="144">
        <f>IFERROR(INDEX('Employee Profile (2)'!$AC$4:$AC$50,MATCH(Results!$D$3,'Employee Profile (2)'!$B$4:$B$50,0))*$Z11,"")</f>
        <v>0.93600000000000005</v>
      </c>
      <c r="Z11" s="147">
        <f>IFERROR(SUMIFS('Employee Profile (2)'!X$4:X$50,'Employee Profile (2)'!$B$4:$B$50,Results!$D$3),"")</f>
        <v>4.0000000000000001E-3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18</v>
      </c>
      <c r="H12" s="158">
        <v>0</v>
      </c>
      <c r="I12" s="158">
        <v>9</v>
      </c>
      <c r="J12" s="158">
        <v>1</v>
      </c>
      <c r="L12" s="150" t="s">
        <v>659</v>
      </c>
      <c r="M12" s="143">
        <f>IFERROR(INDEX('Employee Profile (2)'!$AC$4:$AC$50,MATCH(Results!$D$3,'Employee Profile (2)'!$B$4:$B$50,0))*$N12,"")</f>
        <v>10.295999999999999</v>
      </c>
      <c r="N12" s="148">
        <f>IFERROR(SUMIFS('Employee Profile (2)'!F$4:F$50,'Employee Profile (2)'!$B$4:$B$50,Results!$D$3),"")</f>
        <v>4.3999999999999997E-2</v>
      </c>
      <c r="O12" s="150" t="s">
        <v>623</v>
      </c>
      <c r="P12" s="143">
        <f>IFERROR(INDEX('Employee Profile (2)'!$AC$4:$AC$50,MATCH(Results!$D$3,'Employee Profile (2)'!$B$4:$B$50,0))*$Q12,"")</f>
        <v>1.8720000000000001</v>
      </c>
      <c r="Q12" s="148">
        <f>IFERROR(SUMIFS('Employee Profile (2)'!M$4:M$50,'Employee Profile (2)'!$B$4:$B$50,Results!$D$3),"")</f>
        <v>8.0000000000000002E-3</v>
      </c>
      <c r="R12" s="150" t="s">
        <v>630</v>
      </c>
      <c r="S12" s="144">
        <f>IFERROR(INDEX('Employee Profile (2)'!$AC$4:$AC$50,MATCH(Results!$D$3,'Employee Profile (2)'!$B$4:$B$50,0))*$T12,"")</f>
        <v>2.8080000000000003</v>
      </c>
      <c r="T12" s="147">
        <f>IFERROR(SUMIFS('Employee Profile (2)'!Q$4:Q$50,'Employee Profile (2)'!$B$4:$B$50,Results!$D$3),"")</f>
        <v>1.2E-2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4.68</v>
      </c>
      <c r="Z12" s="147">
        <f>IFERROR(SUMIFS('Employee Profile (2)'!Y$4:Y$50,'Employee Profile (2)'!$B$4:$B$50,Results!$D$3),"")</f>
        <v>0.02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0</v>
      </c>
      <c r="I13" s="158">
        <v>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6.5520000000000005</v>
      </c>
      <c r="N13" s="148">
        <f>IFERROR(SUMIFS('Employee Profile (2)'!G$4:G$50,'Employee Profile (2)'!$B$4:$B$50,Results!$D$3),"")</f>
        <v>2.8000000000000001E-2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18.72</v>
      </c>
      <c r="T13" s="147">
        <f>IFERROR(SUMIFS('Employee Profile (2)'!R$4:R$50,'Employee Profile (2)'!$B$4:$B$50,Results!$D$3),"")</f>
        <v>0.08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17.783999999999999</v>
      </c>
      <c r="Z13" s="147">
        <f>IFERROR(SUMIFS('Employee Profile (2)'!Z$4:Z$50,'Employee Profile (2)'!$B$4:$B$50,Results!$D$3),"")</f>
        <v>7.5999999999999998E-2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0</v>
      </c>
      <c r="N14" s="148">
        <f>IFERROR(SUMIFS('Employee Profile (2)'!H$4:H$50,'Employee Profile (2)'!$B$4:$B$50,Results!$D$3),"")</f>
        <v>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18</v>
      </c>
      <c r="H15" s="112">
        <f t="shared" ref="H15:J15" si="0">SUM(H9:H14)</f>
        <v>0</v>
      </c>
      <c r="I15" s="112">
        <f t="shared" si="0"/>
        <v>9</v>
      </c>
      <c r="J15" s="112">
        <f t="shared" si="0"/>
        <v>1</v>
      </c>
      <c r="L15" s="150" t="s">
        <v>53</v>
      </c>
      <c r="M15" s="143">
        <f>IFERROR(INDEX('Employee Profile (2)'!$AC$4:$AC$50,MATCH(Results!$D$3,'Employee Profile (2)'!$B$4:$B$50,0))*$N15,"")</f>
        <v>17.783999999999999</v>
      </c>
      <c r="N15" s="148">
        <f>IFERROR(SUMIFS('Employee Profile (2)'!I$4:I$50,'Employee Profile (2)'!$B$4:$B$50,Results!$D$3),"")</f>
        <v>7.5999999999999998E-2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18</v>
      </c>
      <c r="H16" s="82">
        <f>SUMIFS($W$64:$W$509,$C$64:$C$509,"Total")</f>
        <v>0</v>
      </c>
      <c r="I16" s="82">
        <f>SUMIFS($AE$64:$AE$509,$C$64:$C$509,"Total")</f>
        <v>9</v>
      </c>
      <c r="J16" s="82">
        <f>SUMIFS($AM$64:$AM$509,$C$64:$C$509,"Total")</f>
        <v>1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131</v>
      </c>
      <c r="G29" s="87">
        <f t="shared" ref="G29:G44" si="4">SUMIFS($K$64:$K$509,$A$64:$A$509,B29,$C$64:$C$509,"Total")</f>
        <v>439.45039687022904</v>
      </c>
      <c r="H29" s="83">
        <f t="shared" ref="H29:H44" si="5">SUMIFS($J$64:$J$509,$A$64:$A$509,B29,$C$64:$C$509,"Total")</f>
        <v>57568.001990000004</v>
      </c>
      <c r="I29" s="21">
        <f t="shared" ref="I29:I44" si="6">-SUMIFS($O$64:$O$509,$A$64:$A$509,$B29,$C$64:$C$509,"Total")+SUMIFS($N$64:$N$509,$A$64:$A$509,$B29,$C$64:$C$509,"Total")</f>
        <v>-6</v>
      </c>
      <c r="J29" s="88">
        <f t="shared" ref="J29:J44" si="7">SUMIFS($P$64:$P$509,$A$64:$A$509,$B29,$C$64:$C$509,"Total")</f>
        <v>125</v>
      </c>
      <c r="K29" s="88">
        <f t="shared" ref="K29:K44" si="8">SUMIFS($M$64:$M$509,$A$64:$A$509,$B29,$C$64:$C$509,"Total")</f>
        <v>440.67284377139742</v>
      </c>
      <c r="L29" s="88">
        <f t="shared" ref="L29:L44" si="9">SUMIFS($R$64:$R$509,$A$64:$A$509,$B29,$C$64:$C$509,"Total")+SUMIFS($Q$64:$Q$509,$A$64:$A$509,$B29,$C$64:$C$509,"Total")</f>
        <v>-4291.5592939108556</v>
      </c>
      <c r="M29" s="88">
        <f t="shared" ref="M29:M44" si="10">SUMIFS($S$64:$S$509,$A$64:$A$509,$B29,$C$64:$C$509,"Total")</f>
        <v>55084.105471424678</v>
      </c>
      <c r="N29" s="88">
        <f t="shared" ref="N29:N44" si="11">SUMIFS($S$64:$S$509,$A$64:$A$509,$B29,$C$64:$C$509,"Compensation Budget")</f>
        <v>59585</v>
      </c>
      <c r="O29" s="89">
        <f t="shared" ref="O29:O44" si="12">SUMIFS($S$64:$S$509,$A$64:$A$509,$B29,$C$64:$C$509,"Under/(Over)")</f>
        <v>4500.8945285753216</v>
      </c>
      <c r="P29" s="21">
        <f t="shared" ref="P29:P44" si="13">-SUMIFS($W$64:$W$509,$A$64:$A$509,$B29,$C$64:$C$509,"Total")+SUMIFS($V$64:$V$509,$A$64:$A$509,$B29,$C$64:$C$509,"Total")</f>
        <v>4</v>
      </c>
      <c r="Q29" s="88">
        <f t="shared" ref="Q29:Q44" si="14">SUMIFS($X$64:$X$509,$A$64:$A$509,$B29,$C$64:$C$509,"Total")</f>
        <v>129</v>
      </c>
      <c r="R29" s="88">
        <f t="shared" ref="R29:R44" si="15">SUMIFS($U$64:$U$509,$A$64:$A$509,$B29,$C$64:$C$509,"Total")</f>
        <v>480.18917344853088</v>
      </c>
      <c r="S29" s="88">
        <f t="shared" ref="S29:S44" si="16">SUMIFS($Z$64:$Z$509,$A$64:$A$509,$B29,$C$64:$C$509,"Total")+SUMIFS($Y$64:$Y$509,$A$64:$A$509,$B29,$C$64:$C$509,"Total")</f>
        <v>2246.5428352562626</v>
      </c>
      <c r="T29" s="88">
        <f t="shared" ref="T29:T44" si="17">SUMIFS($AA$64:$AA$509,$A$64:$A$509,$B29,$C$64:$C$509,"Total")</f>
        <v>61944.403374860485</v>
      </c>
      <c r="U29" s="88">
        <f t="shared" ref="U29:U44" si="18">SUMIFS($AA$64:$AA$509,$A$64:$A$509,$B29,$C$64:$C$509,"Compensation Budget")</f>
        <v>65574</v>
      </c>
      <c r="V29" s="89">
        <f t="shared" ref="V29:V44" si="19">SUMIFS($AA$64:$AA$509,$A$64:$A$509,$B29,$C$64:$C$509,"Under/(Over)")</f>
        <v>3629.5966251395148</v>
      </c>
      <c r="W29" s="21">
        <f t="shared" ref="W29:W44" si="20">-SUMIFS($AE$64:$AE$509,$A$64:$A$509,$B29,$C$64:$C$509,"Total")+SUMIFS($AD$64:$AD$509,$A$64:$A$509,$B29,$C$64:$C$509,"Total")</f>
        <v>6</v>
      </c>
      <c r="X29" s="88">
        <f t="shared" ref="X29:X44" si="21">SUMIFS($AF$64:$AF$509,$A$64:$A$509,$B29,$C$64:$C$509,"Total")</f>
        <v>135</v>
      </c>
      <c r="Y29" s="88">
        <f t="shared" ref="Y29:Y44" si="22">SUMIFS($AC$64:$AC$509,$A$64:$A$509,$B29,$C$64:$C$509,"Total")</f>
        <v>514.23561399389894</v>
      </c>
      <c r="Z29" s="88">
        <f t="shared" ref="Z29:Z44" si="23">SUMIFS($AH$64:$AH$509,$A$64:$A$509,$B29,$C$64:$C$509,"Total")+SUMIFS($AG$64:$AG$509,$A$64:$A$509,$B29,$C$64:$C$509,"Total")</f>
        <v>2347.4733161393669</v>
      </c>
      <c r="AA29" s="88">
        <f t="shared" ref="AA29:AA44" si="24">SUMIFS($AI$64:$AI$509,$A$64:$A$509,$B29,$C$64:$C$509,"Total")</f>
        <v>69421.807889176358</v>
      </c>
      <c r="AB29" s="88">
        <f t="shared" ref="AB29:AB44" si="25">SUMIFS($AI$64:$AI$509,$A$64:$A$509,$B29,$C$64:$C$509,"Compensation Budget")</f>
        <v>71204</v>
      </c>
      <c r="AC29" s="89">
        <f t="shared" ref="AC29:AC44" si="26">SUMIFS($AI$64:$AI$509,$A$64:$A$509,$B29,$C$64:$C$509,"Under/(Over)")</f>
        <v>1782.192110823642</v>
      </c>
      <c r="AD29" s="21">
        <f t="shared" ref="AD29:AD44" si="27">-SUMIFS($AM$64:$AM$509,$A$64:$A$509,$B29,$C$64:$C$509,"Total")+SUMIFS($AL$64:$AL$509,$A$64:$A$509,$B29,$C$64:$C$509,"Total")</f>
        <v>0</v>
      </c>
      <c r="AE29" s="88">
        <f t="shared" ref="AE29:AE44" si="28">SUMIFS($AN$64:$AN$509,$A$64:$A$509,$B29,$C$64:$C$509,"Total")</f>
        <v>135</v>
      </c>
      <c r="AF29" s="88">
        <f t="shared" ref="AF29:AF44" si="29">SUMIFS($AK$64:$AK$509,$A$64:$A$509,$B29,$C$64:$C$509,"Total")</f>
        <v>555.73210054779236</v>
      </c>
      <c r="AG29" s="88">
        <f t="shared" ref="AG29:AG44" si="30">SUMIFS($AP$64:$AP$509,$A$64:$A$509,$B29,$C$64:$C$509,"Total")+SUMIFS($AO$64:$AO$509,$A$64:$A$509,$B29,$C$64:$C$509,"Total")</f>
        <v>0</v>
      </c>
      <c r="AH29" s="88">
        <f t="shared" ref="AH29:AH44" si="31">SUMIFS($AQ$64:$AQ$509,$A$64:$A$509,$B29,$C$64:$C$509,"Total")</f>
        <v>75023.833573951968</v>
      </c>
      <c r="AI29" s="88">
        <f t="shared" ref="AI29:AI44" si="32">SUMIFS($AQ$64:$AQ$509,$A$64:$A$509,$B29,$C$64:$C$509,"Compensation Budget")</f>
        <v>76615.504000000001</v>
      </c>
      <c r="AJ29" s="89">
        <f t="shared" ref="AJ29:AJ44" si="33">SUMIFS($AQ$64:$AQ$509,$A$64:$A$509,$B29,$C$64:$C$509,"Under/(Over)")</f>
        <v>1591.6704260480328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Socio Economic Support</v>
      </c>
      <c r="D30" s="222">
        <f t="shared" si="2"/>
        <v>0</v>
      </c>
      <c r="E30" s="223">
        <f t="shared" si="2"/>
        <v>0</v>
      </c>
      <c r="F30" s="80">
        <f t="shared" si="3"/>
        <v>38</v>
      </c>
      <c r="G30" s="155">
        <f t="shared" si="4"/>
        <v>513.87202921052631</v>
      </c>
      <c r="H30" s="155">
        <f t="shared" si="5"/>
        <v>19527.13711</v>
      </c>
      <c r="I30" s="23">
        <f t="shared" si="6"/>
        <v>-3</v>
      </c>
      <c r="J30" s="22">
        <f t="shared" si="7"/>
        <v>35</v>
      </c>
      <c r="K30" s="22">
        <f t="shared" si="8"/>
        <v>601.54192530792966</v>
      </c>
      <c r="L30" s="22">
        <f t="shared" si="9"/>
        <v>-16.843383245286077</v>
      </c>
      <c r="M30" s="22">
        <f t="shared" si="10"/>
        <v>21053.967385777538</v>
      </c>
      <c r="N30" s="22">
        <f t="shared" si="11"/>
        <v>16194</v>
      </c>
      <c r="O30" s="91">
        <f t="shared" si="12"/>
        <v>-4859.9673857775379</v>
      </c>
      <c r="P30" s="23">
        <f t="shared" si="13"/>
        <v>0</v>
      </c>
      <c r="Q30" s="22">
        <f t="shared" si="14"/>
        <v>35</v>
      </c>
      <c r="R30" s="22">
        <f t="shared" si="15"/>
        <v>651.6710360607766</v>
      </c>
      <c r="S30" s="22">
        <f t="shared" si="16"/>
        <v>0</v>
      </c>
      <c r="T30" s="22">
        <f t="shared" si="17"/>
        <v>22808.486262127182</v>
      </c>
      <c r="U30" s="22">
        <f t="shared" si="18"/>
        <v>17002</v>
      </c>
      <c r="V30" s="91">
        <f t="shared" si="19"/>
        <v>-5806.4862621271823</v>
      </c>
      <c r="W30" s="23">
        <f t="shared" si="20"/>
        <v>-4</v>
      </c>
      <c r="X30" s="22">
        <f t="shared" si="21"/>
        <v>31</v>
      </c>
      <c r="Y30" s="22">
        <f t="shared" si="22"/>
        <v>749.91570304306242</v>
      </c>
      <c r="Z30" s="22">
        <f t="shared" si="23"/>
        <v>-1439.0827533596107</v>
      </c>
      <c r="AA30" s="22">
        <f t="shared" si="24"/>
        <v>23247.386794334936</v>
      </c>
      <c r="AB30" s="22">
        <f t="shared" si="25"/>
        <v>17989</v>
      </c>
      <c r="AC30" s="91">
        <f t="shared" si="26"/>
        <v>-5258.386794334936</v>
      </c>
      <c r="AD30" s="23">
        <f t="shared" si="27"/>
        <v>-1</v>
      </c>
      <c r="AE30" s="22">
        <f t="shared" si="28"/>
        <v>30</v>
      </c>
      <c r="AF30" s="22">
        <f t="shared" si="29"/>
        <v>823.77614143338849</v>
      </c>
      <c r="AG30" s="22">
        <f t="shared" si="30"/>
        <v>-398.4147117654839</v>
      </c>
      <c r="AH30" s="22">
        <f t="shared" si="31"/>
        <v>24713.284243001654</v>
      </c>
      <c r="AI30" s="22">
        <f t="shared" si="32"/>
        <v>19356.164000000001</v>
      </c>
      <c r="AJ30" s="91">
        <f t="shared" si="33"/>
        <v>-5357.1202430016529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Empowerment and Stakeholder Management</v>
      </c>
      <c r="D31" s="222">
        <f t="shared" si="2"/>
        <v>0</v>
      </c>
      <c r="E31" s="223">
        <f t="shared" si="2"/>
        <v>0</v>
      </c>
      <c r="F31" s="80">
        <f t="shared" si="3"/>
        <v>39</v>
      </c>
      <c r="G31" s="155">
        <f t="shared" si="4"/>
        <v>595.21089179487194</v>
      </c>
      <c r="H31" s="155">
        <f t="shared" si="5"/>
        <v>23213.224780000004</v>
      </c>
      <c r="I31" s="23">
        <f t="shared" si="6"/>
        <v>3</v>
      </c>
      <c r="J31" s="22">
        <f t="shared" si="7"/>
        <v>42</v>
      </c>
      <c r="K31" s="22">
        <f t="shared" si="8"/>
        <v>616.86008833802816</v>
      </c>
      <c r="L31" s="22">
        <f t="shared" si="9"/>
        <v>1027.3498162144738</v>
      </c>
      <c r="M31" s="22">
        <f t="shared" si="10"/>
        <v>25908.123710197182</v>
      </c>
      <c r="N31" s="22">
        <f t="shared" si="11"/>
        <v>26960</v>
      </c>
      <c r="O31" s="91">
        <f t="shared" si="12"/>
        <v>1051.8762898028181</v>
      </c>
      <c r="P31" s="23">
        <f t="shared" si="13"/>
        <v>0</v>
      </c>
      <c r="Q31" s="22">
        <f t="shared" si="14"/>
        <v>42</v>
      </c>
      <c r="R31" s="22">
        <f t="shared" si="15"/>
        <v>668.28414116206102</v>
      </c>
      <c r="S31" s="22">
        <f t="shared" si="16"/>
        <v>0</v>
      </c>
      <c r="T31" s="22">
        <f t="shared" si="17"/>
        <v>28067.933928806564</v>
      </c>
      <c r="U31" s="22">
        <f t="shared" si="18"/>
        <v>31253</v>
      </c>
      <c r="V31" s="91">
        <f t="shared" si="19"/>
        <v>3185.0660711934361</v>
      </c>
      <c r="W31" s="23">
        <f t="shared" si="20"/>
        <v>-5</v>
      </c>
      <c r="X31" s="22">
        <f t="shared" si="21"/>
        <v>37</v>
      </c>
      <c r="Y31" s="22">
        <f t="shared" si="22"/>
        <v>769.89579954494661</v>
      </c>
      <c r="Z31" s="22">
        <f t="shared" si="23"/>
        <v>-1893.6042111228344</v>
      </c>
      <c r="AA31" s="22">
        <f t="shared" si="24"/>
        <v>28486.144583163026</v>
      </c>
      <c r="AB31" s="22">
        <f t="shared" si="25"/>
        <v>33064</v>
      </c>
      <c r="AC31" s="91">
        <f t="shared" si="26"/>
        <v>4577.8554168369737</v>
      </c>
      <c r="AD31" s="23">
        <f t="shared" si="27"/>
        <v>0</v>
      </c>
      <c r="AE31" s="22">
        <f t="shared" si="28"/>
        <v>37</v>
      </c>
      <c r="AF31" s="22">
        <f t="shared" si="29"/>
        <v>831.68552737196262</v>
      </c>
      <c r="AG31" s="22">
        <f t="shared" si="30"/>
        <v>0</v>
      </c>
      <c r="AH31" s="22">
        <f t="shared" si="31"/>
        <v>30772.364512762615</v>
      </c>
      <c r="AI31" s="22">
        <f t="shared" si="32"/>
        <v>35576.864000000001</v>
      </c>
      <c r="AJ31" s="91">
        <f t="shared" si="33"/>
        <v>4804.4994872373863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/>
      </c>
      <c r="D32" s="222">
        <f t="shared" si="2"/>
        <v>0</v>
      </c>
      <c r="E32" s="223">
        <f t="shared" si="2"/>
        <v>0</v>
      </c>
      <c r="F32" s="80">
        <f t="shared" si="3"/>
        <v>0</v>
      </c>
      <c r="G32" s="155">
        <f t="shared" si="4"/>
        <v>0</v>
      </c>
      <c r="H32" s="155">
        <f t="shared" si="5"/>
        <v>0</v>
      </c>
      <c r="I32" s="23">
        <f t="shared" si="6"/>
        <v>0</v>
      </c>
      <c r="J32" s="22">
        <f t="shared" si="7"/>
        <v>0</v>
      </c>
      <c r="K32" s="22">
        <f t="shared" si="8"/>
        <v>0</v>
      </c>
      <c r="L32" s="22">
        <f t="shared" si="9"/>
        <v>0</v>
      </c>
      <c r="M32" s="22">
        <f t="shared" si="10"/>
        <v>0</v>
      </c>
      <c r="N32" s="22">
        <f t="shared" si="11"/>
        <v>0</v>
      </c>
      <c r="O32" s="91">
        <f t="shared" si="12"/>
        <v>0</v>
      </c>
      <c r="P32" s="23">
        <f t="shared" si="13"/>
        <v>0</v>
      </c>
      <c r="Q32" s="22">
        <f t="shared" si="14"/>
        <v>0</v>
      </c>
      <c r="R32" s="22">
        <f t="shared" si="15"/>
        <v>0</v>
      </c>
      <c r="S32" s="22">
        <f t="shared" si="16"/>
        <v>0</v>
      </c>
      <c r="T32" s="22">
        <f t="shared" si="17"/>
        <v>0</v>
      </c>
      <c r="U32" s="22">
        <f t="shared" si="18"/>
        <v>0</v>
      </c>
      <c r="V32" s="91">
        <f t="shared" si="19"/>
        <v>0</v>
      </c>
      <c r="W32" s="23">
        <f t="shared" si="20"/>
        <v>0</v>
      </c>
      <c r="X32" s="22">
        <f t="shared" si="21"/>
        <v>0</v>
      </c>
      <c r="Y32" s="22">
        <f t="shared" si="22"/>
        <v>0</v>
      </c>
      <c r="Z32" s="22">
        <f t="shared" si="23"/>
        <v>0</v>
      </c>
      <c r="AA32" s="22">
        <f t="shared" si="24"/>
        <v>0</v>
      </c>
      <c r="AB32" s="22">
        <f t="shared" si="25"/>
        <v>0</v>
      </c>
      <c r="AC32" s="91">
        <f t="shared" si="26"/>
        <v>0</v>
      </c>
      <c r="AD32" s="23">
        <f t="shared" si="27"/>
        <v>0</v>
      </c>
      <c r="AE32" s="22">
        <f t="shared" si="28"/>
        <v>0</v>
      </c>
      <c r="AF32" s="22">
        <f t="shared" si="29"/>
        <v>0</v>
      </c>
      <c r="AG32" s="22">
        <f t="shared" si="30"/>
        <v>0</v>
      </c>
      <c r="AH32" s="22">
        <f t="shared" si="31"/>
        <v>0</v>
      </c>
      <c r="AI32" s="22">
        <f t="shared" si="32"/>
        <v>0</v>
      </c>
      <c r="AJ32" s="91">
        <f t="shared" si="33"/>
        <v>0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/>
      </c>
      <c r="D33" s="222">
        <f t="shared" si="2"/>
        <v>0</v>
      </c>
      <c r="E33" s="223">
        <f t="shared" si="2"/>
        <v>0</v>
      </c>
      <c r="F33" s="80">
        <f t="shared" si="3"/>
        <v>0</v>
      </c>
      <c r="G33" s="155">
        <f t="shared" si="4"/>
        <v>0</v>
      </c>
      <c r="H33" s="155">
        <f t="shared" si="5"/>
        <v>0</v>
      </c>
      <c r="I33" s="23">
        <f t="shared" si="6"/>
        <v>0</v>
      </c>
      <c r="J33" s="22">
        <f t="shared" si="7"/>
        <v>0</v>
      </c>
      <c r="K33" s="22">
        <f t="shared" si="8"/>
        <v>0</v>
      </c>
      <c r="L33" s="22">
        <f t="shared" si="9"/>
        <v>0</v>
      </c>
      <c r="M33" s="22">
        <f t="shared" si="10"/>
        <v>0</v>
      </c>
      <c r="N33" s="22">
        <f t="shared" si="11"/>
        <v>0</v>
      </c>
      <c r="O33" s="91">
        <f t="shared" si="12"/>
        <v>0</v>
      </c>
      <c r="P33" s="23">
        <f t="shared" si="13"/>
        <v>0</v>
      </c>
      <c r="Q33" s="22">
        <f t="shared" si="14"/>
        <v>0</v>
      </c>
      <c r="R33" s="22">
        <f t="shared" si="15"/>
        <v>0</v>
      </c>
      <c r="S33" s="22">
        <f t="shared" si="16"/>
        <v>0</v>
      </c>
      <c r="T33" s="22">
        <f t="shared" si="17"/>
        <v>0</v>
      </c>
      <c r="U33" s="22">
        <f t="shared" si="18"/>
        <v>0</v>
      </c>
      <c r="V33" s="91">
        <f t="shared" si="19"/>
        <v>0</v>
      </c>
      <c r="W33" s="23">
        <f t="shared" si="20"/>
        <v>0</v>
      </c>
      <c r="X33" s="22">
        <f t="shared" si="21"/>
        <v>0</v>
      </c>
      <c r="Y33" s="22">
        <f t="shared" si="22"/>
        <v>0</v>
      </c>
      <c r="Z33" s="22">
        <f t="shared" si="23"/>
        <v>0</v>
      </c>
      <c r="AA33" s="22">
        <f t="shared" si="24"/>
        <v>0</v>
      </c>
      <c r="AB33" s="22">
        <f t="shared" si="25"/>
        <v>0</v>
      </c>
      <c r="AC33" s="91">
        <f t="shared" si="26"/>
        <v>0</v>
      </c>
      <c r="AD33" s="23">
        <f t="shared" si="27"/>
        <v>0</v>
      </c>
      <c r="AE33" s="22">
        <f t="shared" si="28"/>
        <v>0</v>
      </c>
      <c r="AF33" s="22">
        <f t="shared" si="29"/>
        <v>0</v>
      </c>
      <c r="AG33" s="22">
        <f t="shared" si="30"/>
        <v>0</v>
      </c>
      <c r="AH33" s="22">
        <f t="shared" si="31"/>
        <v>0</v>
      </c>
      <c r="AI33" s="22">
        <f t="shared" si="32"/>
        <v>0</v>
      </c>
      <c r="AJ33" s="91">
        <f t="shared" si="33"/>
        <v>0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208</v>
      </c>
      <c r="G45" s="92">
        <f>IFERROR(H45/F45,0)</f>
        <v>482.25174942307694</v>
      </c>
      <c r="H45" s="92">
        <f>SUM(H29:H38)</f>
        <v>100308.36388</v>
      </c>
      <c r="I45" s="25">
        <f>SUM(I29:I38)</f>
        <v>-6</v>
      </c>
      <c r="J45" s="92">
        <f>SUM(J29:J38)</f>
        <v>202</v>
      </c>
      <c r="K45" s="92">
        <f>IFERROR(M45/J45,0)</f>
        <v>505.17919092771979</v>
      </c>
      <c r="L45" s="92">
        <f t="shared" ref="L45:Q45" si="34">SUM(L29:L38)</f>
        <v>-3281.0528609416683</v>
      </c>
      <c r="M45" s="92">
        <f t="shared" si="34"/>
        <v>102046.1965673994</v>
      </c>
      <c r="N45" s="92">
        <f>INDEX('ENE17'!$C$2:$C$48,MATCH(Results!$D$3,'ENE17'!$A$2:$A$48,0))</f>
        <v>102739</v>
      </c>
      <c r="O45" s="129">
        <f>N45-M45</f>
        <v>692.80343260060181</v>
      </c>
      <c r="P45" s="25">
        <f t="shared" si="34"/>
        <v>4</v>
      </c>
      <c r="Q45" s="24">
        <f t="shared" si="34"/>
        <v>206</v>
      </c>
      <c r="R45" s="92">
        <f>IFERROR(T45/Q45,0)</f>
        <v>547.67390080482642</v>
      </c>
      <c r="S45" s="24">
        <f>SUM(S29:S38)</f>
        <v>2246.5428352562626</v>
      </c>
      <c r="T45" s="24">
        <f>SUM(T29:T38)</f>
        <v>112820.82356579424</v>
      </c>
      <c r="U45" s="207">
        <f>INDEX('ENE17'!$D$2:$D$48,MATCH(Results!$D$3,'ENE17'!$A$2:$A$48,0))</f>
        <v>113829</v>
      </c>
      <c r="V45" s="24">
        <f>U45-T45</f>
        <v>1008.1764342057577</v>
      </c>
      <c r="W45" s="25">
        <f t="shared" ref="W45:X45" si="35">SUM(W29:W38)</f>
        <v>-3</v>
      </c>
      <c r="X45" s="24">
        <f t="shared" si="35"/>
        <v>203</v>
      </c>
      <c r="Y45" s="92">
        <f>IFERROR(AA45/X45,0)</f>
        <v>596.82433136292764</v>
      </c>
      <c r="Z45" s="24">
        <f t="shared" ref="Z45:AA45" si="36">SUM(Z29:Z38)</f>
        <v>-985.21364834307815</v>
      </c>
      <c r="AA45" s="24">
        <f t="shared" si="36"/>
        <v>121155.33926667432</v>
      </c>
      <c r="AB45" s="207">
        <f>INDEX('ENE17'!$E$2:$E$48,MATCH(Results!$D$3,'ENE17'!$A$2:$A$48,0))</f>
        <v>122257</v>
      </c>
      <c r="AC45" s="24">
        <f>AB45-AA45</f>
        <v>1101.6607333256834</v>
      </c>
      <c r="AD45" s="25">
        <f t="shared" ref="AD45:AE45" si="37">SUM(AD29:AD38)</f>
        <v>-1</v>
      </c>
      <c r="AE45" s="24">
        <f t="shared" si="37"/>
        <v>202</v>
      </c>
      <c r="AF45" s="92">
        <f>IFERROR(AH45/AE45,0)</f>
        <v>646.08654618671403</v>
      </c>
      <c r="AG45" s="24">
        <f t="shared" ref="AG45:AH45" si="38">SUM(AG29:AG38)</f>
        <v>-398.4147117654839</v>
      </c>
      <c r="AH45" s="24">
        <f t="shared" si="38"/>
        <v>130509.48232971624</v>
      </c>
      <c r="AI45" s="207">
        <f>INDEX('ENE17'!$F$2:$F$48,MATCH(Results!$D$3,'ENE17'!$A$2:$A$48,0))</f>
        <v>131549</v>
      </c>
      <c r="AJ45" s="24">
        <f>AI45-AH45</f>
        <v>1039.5176702837634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82</v>
      </c>
      <c r="G51" s="193">
        <f>IFERROR(H51/F51,"")</f>
        <v>213.36805707317075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17496.180680000001</v>
      </c>
      <c r="I51" s="97">
        <f>SUMIFS($N$64:$N$509,$B$64:$B$509,$B51)-SUMIFS($O$64:$O$509,$B$64:$B$509,$B51)</f>
        <v>-2</v>
      </c>
      <c r="J51" s="80">
        <f>SUMIFS($P$64:$P$509,$B$64:$B$509,$B51)</f>
        <v>80</v>
      </c>
      <c r="K51" s="80">
        <f>IFERROR(M51/J51,0)</f>
        <v>204.40380254545076</v>
      </c>
      <c r="L51" s="80">
        <f>SUMIFS($R$64:$R$509,$B$64:$B$509,$B51)+SUMIFS($Q$64:$Q$509,$B$64:$B$509,$B51)</f>
        <v>-409.12663062731792</v>
      </c>
      <c r="M51" s="98">
        <f>SUMIFS($S$64:$S$509,$B$64:$B$509,$B51)</f>
        <v>16352.30420363606</v>
      </c>
      <c r="N51" s="80">
        <f>SUMIFS($V$64:$V$509,$B$64:$B$509,$B51)-SUMIFS($W$64:$W$509,$B$64:$B$509,$B51)</f>
        <v>0</v>
      </c>
      <c r="O51" s="80">
        <f>SUMIFS($X$64:$X$509,$B$64:$B$509,$B51)</f>
        <v>80</v>
      </c>
      <c r="P51" s="80">
        <f>IFERROR(R51/O51,0)</f>
        <v>221.91444141789256</v>
      </c>
      <c r="Q51" s="80">
        <f>SUMIFS($Z$64:$Z$509,$B$64:$B$509,$B51)+SUMIFS($Y$64:$Y$509,$B$64:$B$509,$B51)</f>
        <v>0</v>
      </c>
      <c r="R51" s="80">
        <f>SUMIFS($AA$64:$AA$509,$B$64:$B$509,$B51)</f>
        <v>17753.155313431405</v>
      </c>
      <c r="S51" s="97">
        <f>SUMIFS($AD$64:$AD$509,$B$64:$B$509,$B51)-SUMIFS($AE$64:$AE$509,$B$64:$B$509,$B51)</f>
        <v>4</v>
      </c>
      <c r="T51" s="80">
        <f>SUMIFS($AF$64:$AF$509,$B$64:$B$509,$B51)</f>
        <v>84</v>
      </c>
      <c r="U51" s="80">
        <f>IFERROR(W51/T51,0)</f>
        <v>241.44207775039393</v>
      </c>
      <c r="V51" s="80">
        <f>SUMIFS($AH$64:$AH$509,$B$64:$B$509,$B51)+SUMIFS($AG$64:$AG$509,$B$64:$B$509,$B51)</f>
        <v>1025.1312141582227</v>
      </c>
      <c r="W51" s="98">
        <f>SUMIFS($AI$64:$AI$509,$B$64:$B$509,$B51)</f>
        <v>20281.134531033091</v>
      </c>
      <c r="X51" s="80">
        <f>SUMIFS($AL$64:$AL$509,$B$64:$B$509,$B51)-SUMIFS($AM$64:$AM$509,$B$64:$B$509,$B51)</f>
        <v>0</v>
      </c>
      <c r="Y51" s="80">
        <f>SUMIFS($AN$64:$AN$509,$B$64:$B$509,$B51)</f>
        <v>84</v>
      </c>
      <c r="Z51" s="80">
        <f>IFERROR(AB51/Y51,0)</f>
        <v>261.36931193436652</v>
      </c>
      <c r="AA51" s="80">
        <f>SUMIFS($AP$64:$AP$509,$B$64:$B$509,$B51)+SUMIFS($AO$64:$AO$509,$B$64:$B$509,$B51)</f>
        <v>0</v>
      </c>
      <c r="AB51" s="98">
        <f>SUMIFS($AQ$64:$AQ$509,$B$64:$B$509,$B51)</f>
        <v>21955.022202486787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56</v>
      </c>
      <c r="G52" s="192">
        <f t="shared" ref="G52:G55" si="40">IFERROR(H52/F52,"")</f>
        <v>428.08322321428574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23972.660500000002</v>
      </c>
      <c r="I52" s="97">
        <f>SUMIFS($N$64:$N$509,$B$64:$B$509,$B52)-SUMIFS($O$64:$O$509,$B$64:$B$509,$B52)</f>
        <v>-1</v>
      </c>
      <c r="J52" s="80">
        <f>SUMIFS($P$64:$P$509,$B$64:$B$509,$B52)</f>
        <v>55</v>
      </c>
      <c r="K52" s="80">
        <f t="shared" ref="K52:K56" si="41">IFERROR(M52/J52,0)</f>
        <v>486.83134388279848</v>
      </c>
      <c r="L52" s="80">
        <f>SUMIFS($R$64:$R$509,$B$64:$B$509,$B52)+SUMIFS($Q$64:$Q$509,$B$64:$B$509,$B52)</f>
        <v>650.30418601267229</v>
      </c>
      <c r="M52" s="98">
        <f>SUMIFS($S$64:$S$509,$B$64:$B$509,$B52)</f>
        <v>26775.723913553917</v>
      </c>
      <c r="N52" s="80">
        <f>SUMIFS($V$64:$V$509,$B$64:$B$509,$B52)-SUMIFS($W$64:$W$509,$B$64:$B$509,$B52)</f>
        <v>3</v>
      </c>
      <c r="O52" s="80">
        <f>SUMIFS($X$64:$X$509,$B$64:$B$509,$B52)</f>
        <v>58</v>
      </c>
      <c r="P52" s="80">
        <f t="shared" ref="P52:P55" si="42">IFERROR(R52/O52,0)</f>
        <v>522.04860879556668</v>
      </c>
      <c r="Q52" s="80">
        <f>SUMIFS($Z$64:$Z$509,$B$64:$B$509,$B52)+SUMIFS($Y$64:$Y$509,$B$64:$B$509,$B52)</f>
        <v>1217.3421615704819</v>
      </c>
      <c r="R52" s="80">
        <f>SUMIFS($AA$64:$AA$509,$B$64:$B$509,$B52)</f>
        <v>30278.819310142866</v>
      </c>
      <c r="S52" s="97">
        <f>SUMIFS($AD$64:$AD$509,$B$64:$B$509,$B52)-SUMIFS($AE$64:$AE$509,$B$64:$B$509,$B52)</f>
        <v>-8</v>
      </c>
      <c r="T52" s="80">
        <f>SUMIFS($AF$64:$AF$509,$B$64:$B$509,$B52)</f>
        <v>50</v>
      </c>
      <c r="U52" s="80">
        <f t="shared" ref="U52:U55" si="43">IFERROR(W52/T52,0)</f>
        <v>596.68749508378778</v>
      </c>
      <c r="V52" s="80">
        <f>SUMIFS($AH$64:$AH$509,$B$64:$B$509,$B52)+SUMIFS($AG$64:$AG$509,$B$64:$B$509,$B52)</f>
        <v>-2997.9788115919628</v>
      </c>
      <c r="W52" s="98">
        <f>SUMIFS($AI$64:$AI$509,$B$64:$B$509,$B52)</f>
        <v>29834.37475418939</v>
      </c>
      <c r="X52" s="80">
        <f>SUMIFS($AL$64:$AL$509,$B$64:$B$509,$B52)-SUMIFS($AM$64:$AM$509,$B$64:$B$509,$B52)</f>
        <v>-1</v>
      </c>
      <c r="Y52" s="80">
        <f>SUMIFS($AN$64:$AN$509,$B$64:$B$509,$B52)</f>
        <v>49</v>
      </c>
      <c r="Z52" s="80">
        <f t="shared" ref="Z52:Z55" si="44">IFERROR(AB52/Y52,0)</f>
        <v>650.86848473918326</v>
      </c>
      <c r="AA52" s="80">
        <f>SUMIFS($AP$64:$AP$509,$B$64:$B$509,$B52)+SUMIFS($AO$64:$AO$509,$B$64:$B$509,$B52)</f>
        <v>-398.4147117654839</v>
      </c>
      <c r="AB52" s="98">
        <f>SUMIFS($AQ$64:$AQ$509,$B$64:$B$509,$B52)</f>
        <v>31892.555752219978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47</v>
      </c>
      <c r="G53" s="192">
        <f t="shared" si="40"/>
        <v>764.66688702127647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35939.343689999994</v>
      </c>
      <c r="I53" s="97">
        <f>SUMIFS($N$64:$N$509,$B$64:$B$509,$B53)-SUMIFS($O$64:$O$509,$B$64:$B$509,$B53)</f>
        <v>-2</v>
      </c>
      <c r="J53" s="80">
        <f>SUMIFS($P$64:$P$509,$B$64:$B$509,$B53)</f>
        <v>45</v>
      </c>
      <c r="K53" s="80">
        <f t="shared" si="41"/>
        <v>829.96578950669175</v>
      </c>
      <c r="L53" s="80">
        <f>SUMIFS($R$64:$R$509,$B$64:$B$509,$B53)+SUMIFS($Q$64:$Q$509,$B$64:$B$509,$B53)</f>
        <v>-1895.603266939273</v>
      </c>
      <c r="M53" s="98">
        <f>SUMIFS($S$64:$S$509,$B$64:$B$509,$B53)</f>
        <v>37348.46052780113</v>
      </c>
      <c r="N53" s="80">
        <f>SUMIFS($V$64:$V$509,$B$64:$B$509,$B53)-SUMIFS($W$64:$W$509,$B$64:$B$509,$B53)</f>
        <v>1</v>
      </c>
      <c r="O53" s="80">
        <f>SUMIFS($X$64:$X$509,$B$64:$B$509,$B53)</f>
        <v>46</v>
      </c>
      <c r="P53" s="80">
        <f t="shared" si="42"/>
        <v>904.01100057337362</v>
      </c>
      <c r="Q53" s="80">
        <f>SUMIFS($Z$64:$Z$509,$B$64:$B$509,$B53)+SUMIFS($Y$64:$Y$509,$B$64:$B$509,$B53)</f>
        <v>1029.2006736857807</v>
      </c>
      <c r="R53" s="80">
        <f>SUMIFS($AA$64:$AA$509,$B$64:$B$509,$B53)</f>
        <v>41584.506026375188</v>
      </c>
      <c r="S53" s="97">
        <f>SUMIFS($AD$64:$AD$509,$B$64:$B$509,$B53)-SUMIFS($AE$64:$AE$509,$B$64:$B$509,$B53)</f>
        <v>0</v>
      </c>
      <c r="T53" s="80">
        <f>SUMIFS($AF$64:$AF$509,$B$64:$B$509,$B53)</f>
        <v>46</v>
      </c>
      <c r="U53" s="80">
        <f t="shared" si="43"/>
        <v>980.71496921805101</v>
      </c>
      <c r="V53" s="80">
        <f>SUMIFS($AH$64:$AH$509,$B$64:$B$509,$B53)+SUMIFS($AG$64:$AG$509,$B$64:$B$509,$B53)</f>
        <v>0</v>
      </c>
      <c r="W53" s="98">
        <f>SUMIFS($AI$64:$AI$509,$B$64:$B$509,$B53)</f>
        <v>45112.888584030348</v>
      </c>
      <c r="X53" s="80">
        <f>SUMIFS($AL$64:$AL$509,$B$64:$B$509,$B53)-SUMIFS($AM$64:$AM$509,$B$64:$B$509,$B53)</f>
        <v>0</v>
      </c>
      <c r="Y53" s="80">
        <f>SUMIFS($AN$64:$AN$509,$B$64:$B$509,$B53)</f>
        <v>46</v>
      </c>
      <c r="Z53" s="80">
        <f t="shared" si="44"/>
        <v>1061.936649462988</v>
      </c>
      <c r="AA53" s="80">
        <f>SUMIFS($AP$64:$AP$509,$B$64:$B$509,$B53)+SUMIFS($AO$64:$AO$509,$B$64:$B$509,$B53)</f>
        <v>0</v>
      </c>
      <c r="AB53" s="98">
        <f>SUMIFS($AQ$64:$AQ$509,$B$64:$B$509,$B53)</f>
        <v>48849.085875297445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23</v>
      </c>
      <c r="G54" s="192">
        <f t="shared" si="40"/>
        <v>995.65995695652168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22900.17901</v>
      </c>
      <c r="I54" s="97">
        <f>SUMIFS($N$64:$N$509,$B$64:$B$509,$B54)-SUMIFS($O$64:$O$509,$B$64:$B$509,$B54)</f>
        <v>-1</v>
      </c>
      <c r="J54" s="80">
        <f>SUMIFS($P$64:$P$509,$B$64:$B$509,$B54)</f>
        <v>22</v>
      </c>
      <c r="K54" s="80">
        <f t="shared" si="41"/>
        <v>980.44126920037718</v>
      </c>
      <c r="L54" s="80">
        <f>SUMIFS($R$64:$R$509,$B$64:$B$509,$B54)+SUMIFS($Q$64:$Q$509,$B$64:$B$509,$B54)</f>
        <v>-1626.6271493877498</v>
      </c>
      <c r="M54" s="98">
        <f>SUMIFS($S$64:$S$509,$B$64:$B$509,$B54)</f>
        <v>21569.707922408299</v>
      </c>
      <c r="N54" s="80">
        <f>SUMIFS($V$64:$V$509,$B$64:$B$509,$B54)-SUMIFS($W$64:$W$509,$B$64:$B$509,$B54)</f>
        <v>0</v>
      </c>
      <c r="O54" s="80">
        <f>SUMIFS($X$64:$X$509,$B$64:$B$509,$B54)</f>
        <v>22</v>
      </c>
      <c r="P54" s="80">
        <f t="shared" si="42"/>
        <v>1054.7428598111258</v>
      </c>
      <c r="Q54" s="80">
        <f>SUMIFS($Z$64:$Z$509,$B$64:$B$509,$B54)+SUMIFS($Y$64:$Y$509,$B$64:$B$509,$B54)</f>
        <v>0</v>
      </c>
      <c r="R54" s="80">
        <f>SUMIFS($AA$64:$AA$509,$B$64:$B$509,$B54)</f>
        <v>23204.342915844769</v>
      </c>
      <c r="S54" s="97">
        <f>SUMIFS($AD$64:$AD$509,$B$64:$B$509,$B54)-SUMIFS($AE$64:$AE$509,$B$64:$B$509,$B54)</f>
        <v>1</v>
      </c>
      <c r="T54" s="80">
        <f>SUMIFS($AF$64:$AF$509,$B$64:$B$509,$B54)</f>
        <v>23</v>
      </c>
      <c r="U54" s="80">
        <f t="shared" si="43"/>
        <v>1127.2583216270216</v>
      </c>
      <c r="V54" s="80">
        <f>SUMIFS($AH$64:$AH$509,$B$64:$B$509,$B54)+SUMIFS($AG$64:$AG$509,$B$64:$B$509,$B54)</f>
        <v>987.63394909066176</v>
      </c>
      <c r="W54" s="98">
        <f>SUMIFS($AI$64:$AI$509,$B$64:$B$509,$B54)</f>
        <v>25926.941397421495</v>
      </c>
      <c r="X54" s="80">
        <f>SUMIFS($AL$64:$AL$509,$B$64:$B$509,$B54)-SUMIFS($AM$64:$AM$509,$B$64:$B$509,$B54)</f>
        <v>0</v>
      </c>
      <c r="Y54" s="80">
        <f>SUMIFS($AN$64:$AN$509,$B$64:$B$509,$B54)</f>
        <v>23</v>
      </c>
      <c r="Z54" s="80">
        <f t="shared" si="44"/>
        <v>1209.2529782483489</v>
      </c>
      <c r="AA54" s="80">
        <f>SUMIFS($AP$64:$AP$509,$B$64:$B$509,$B54)+SUMIFS($AO$64:$AO$509,$B$64:$B$509,$B54)</f>
        <v>0</v>
      </c>
      <c r="AB54" s="98">
        <f>SUMIFS($AQ$64:$AQ$509,$B$64:$B$509,$B54)</f>
        <v>27812.818499712026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0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208</v>
      </c>
      <c r="G56" s="92">
        <f t="shared" ref="G56" si="45">IFERROR(H56/F56,0)</f>
        <v>482.25174942307689</v>
      </c>
      <c r="H56" s="92">
        <f>SUM(H51:H55)</f>
        <v>100308.36387999999</v>
      </c>
      <c r="I56" s="92">
        <f>SUM(I51:I55)</f>
        <v>-6</v>
      </c>
      <c r="J56" s="92">
        <f>SUM(J51:J55)</f>
        <v>202</v>
      </c>
      <c r="K56" s="92">
        <f t="shared" si="41"/>
        <v>505.17919092771979</v>
      </c>
      <c r="L56" s="92">
        <f>SUM(L51:L55)</f>
        <v>-3281.0528609416683</v>
      </c>
      <c r="M56" s="92">
        <f>SUM(M51:M55)</f>
        <v>102046.1965673994</v>
      </c>
      <c r="N56" s="92">
        <f t="shared" ref="N56:O56" si="46">SUM(N51:N55)</f>
        <v>4</v>
      </c>
      <c r="O56" s="92">
        <f t="shared" si="46"/>
        <v>206</v>
      </c>
      <c r="P56" s="92">
        <f>IFERROR(R56/O56,0)</f>
        <v>547.6739008048263</v>
      </c>
      <c r="Q56" s="92">
        <f t="shared" ref="Q56" si="47">SUM(Q51:Q55)</f>
        <v>2246.5428352562626</v>
      </c>
      <c r="R56" s="92">
        <f t="shared" ref="R56:T56" si="48">SUM(R51:R55)</f>
        <v>112820.82356579423</v>
      </c>
      <c r="S56" s="92">
        <f t="shared" si="48"/>
        <v>-3</v>
      </c>
      <c r="T56" s="92">
        <f t="shared" si="48"/>
        <v>203</v>
      </c>
      <c r="U56" s="92">
        <f>IFERROR(W56/T56,0)</f>
        <v>596.82433136292775</v>
      </c>
      <c r="V56" s="92">
        <f t="shared" ref="V56" si="49">SUM(V51:V55)</f>
        <v>-985.21364834307826</v>
      </c>
      <c r="W56" s="92">
        <f t="shared" ref="W56:Y56" si="50">SUM(W51:W55)</f>
        <v>121155.33926667433</v>
      </c>
      <c r="X56" s="92">
        <f t="shared" si="50"/>
        <v>-1</v>
      </c>
      <c r="Y56" s="92">
        <f t="shared" si="50"/>
        <v>202</v>
      </c>
      <c r="Z56" s="92">
        <f>IFERROR(AB56/Y56,0)</f>
        <v>646.08654618671403</v>
      </c>
      <c r="AA56" s="92">
        <f t="shared" ref="AA56" si="51">SUM(AA51:AA55)</f>
        <v>-398.4147117654839</v>
      </c>
      <c r="AB56" s="104">
        <f t="shared" ref="AB56" si="52">SUM(AB51:AB55)</f>
        <v>130509.48232971624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26</v>
      </c>
      <c r="G64" s="35">
        <f>SUMIFS(WORKING!$AC$3:$AC$6802,WORKING!$A$3:$A$6802,Results!$D$3,WORKING!$B$3:$B$6802,Results!A64,WORKING!$C$3:$C$6802,Results!C64)/1000</f>
        <v>1917.5920000000001</v>
      </c>
      <c r="H64" s="35">
        <f>IFERROR(G64/F64,0)</f>
        <v>73.753538461538469</v>
      </c>
      <c r="I64" s="156">
        <v>0</v>
      </c>
      <c r="J64" s="211" t="s">
        <v>754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80.549178638130783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87.480423668422986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94.919308700858281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102.79807206338252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0</v>
      </c>
      <c r="H65" s="35">
        <f t="shared" ref="H65:H80" si="60">IFERROR(G65/F65,0)</f>
        <v>0</v>
      </c>
      <c r="I65" s="187">
        <v>0</v>
      </c>
      <c r="J65" s="212" t="s">
        <v>754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0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0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0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0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1</v>
      </c>
      <c r="G66" s="35">
        <f>SUMIFS(WORKING!$AC$3:$AC$6802,WORKING!$A$3:$A$6802,Results!$D$3,WORKING!$B$3:$B$6802,Results!A66,WORKING!$C$3:$C$6802,Results!C66)/1000</f>
        <v>136.42958000000002</v>
      </c>
      <c r="H66" s="35">
        <f t="shared" si="60"/>
        <v>136.42958000000002</v>
      </c>
      <c r="I66" s="187">
        <v>1</v>
      </c>
      <c r="J66" s="212" t="s">
        <v>754</v>
      </c>
      <c r="K66" s="217">
        <f t="shared" si="61"/>
        <v>136.42958000000002</v>
      </c>
      <c r="L66" s="34">
        <f t="shared" si="54"/>
        <v>1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147.74132311222786</v>
      </c>
      <c r="N66" s="57">
        <v>0</v>
      </c>
      <c r="O66" s="57">
        <v>0</v>
      </c>
      <c r="P66" s="61">
        <f t="shared" si="55"/>
        <v>1</v>
      </c>
      <c r="Q66" s="40">
        <f t="shared" si="62"/>
        <v>0</v>
      </c>
      <c r="R66" s="40">
        <f t="shared" si="63"/>
        <v>0</v>
      </c>
      <c r="S66" s="44">
        <f t="shared" si="64"/>
        <v>147.74132311222786</v>
      </c>
      <c r="T66" s="35">
        <f t="shared" si="65"/>
        <v>1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160.07043990783129</v>
      </c>
      <c r="V66" s="57">
        <v>0</v>
      </c>
      <c r="W66" s="57">
        <v>0</v>
      </c>
      <c r="X66" s="61">
        <f t="shared" si="56"/>
        <v>1</v>
      </c>
      <c r="Y66" s="40">
        <f t="shared" si="66"/>
        <v>0</v>
      </c>
      <c r="Z66" s="40">
        <f t="shared" si="67"/>
        <v>0</v>
      </c>
      <c r="AA66" s="44">
        <f t="shared" si="68"/>
        <v>160.07043990783129</v>
      </c>
      <c r="AB66" s="35">
        <f t="shared" si="69"/>
        <v>1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173.26619745176299</v>
      </c>
      <c r="AD66" s="57">
        <v>1</v>
      </c>
      <c r="AE66" s="57">
        <v>0</v>
      </c>
      <c r="AF66" s="61">
        <f t="shared" si="57"/>
        <v>2</v>
      </c>
      <c r="AG66" s="40">
        <f t="shared" si="70"/>
        <v>173.26619745176299</v>
      </c>
      <c r="AH66" s="40">
        <f t="shared" si="71"/>
        <v>0</v>
      </c>
      <c r="AI66" s="44">
        <f t="shared" si="72"/>
        <v>346.53239490352598</v>
      </c>
      <c r="AJ66" s="35">
        <f t="shared" si="58"/>
        <v>2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187.19856282681073</v>
      </c>
      <c r="AL66" s="57">
        <v>0</v>
      </c>
      <c r="AM66" s="57">
        <v>0</v>
      </c>
      <c r="AN66" s="61">
        <f t="shared" si="59"/>
        <v>2</v>
      </c>
      <c r="AO66" s="40">
        <f t="shared" si="73"/>
        <v>0</v>
      </c>
      <c r="AP66" s="40">
        <f t="shared" si="74"/>
        <v>0</v>
      </c>
      <c r="AQ66" s="44">
        <f t="shared" si="75"/>
        <v>374.39712565362146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16</v>
      </c>
      <c r="G67" s="35">
        <f>SUMIFS(WORKING!$AC$3:$AC$6802,WORKING!$A$3:$A$6802,Results!$D$3,WORKING!$B$3:$B$6802,Results!A67,WORKING!$C$3:$C$6802,Results!C67)/1000</f>
        <v>2506.4029699999996</v>
      </c>
      <c r="H67" s="35">
        <f t="shared" si="60"/>
        <v>156.65018562499998</v>
      </c>
      <c r="I67" s="187">
        <v>16</v>
      </c>
      <c r="J67" s="212" t="s">
        <v>754</v>
      </c>
      <c r="K67" s="217">
        <f t="shared" si="61"/>
        <v>156.65018562499998</v>
      </c>
      <c r="L67" s="34">
        <f t="shared" si="54"/>
        <v>16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171.00153074589704</v>
      </c>
      <c r="N67" s="57">
        <v>0</v>
      </c>
      <c r="O67" s="57">
        <v>0</v>
      </c>
      <c r="P67" s="61">
        <f t="shared" si="55"/>
        <v>16</v>
      </c>
      <c r="Q67" s="40">
        <f t="shared" si="62"/>
        <v>0</v>
      </c>
      <c r="R67" s="40">
        <f t="shared" si="63"/>
        <v>0</v>
      </c>
      <c r="S67" s="44">
        <f t="shared" si="64"/>
        <v>2736.0244919343527</v>
      </c>
      <c r="T67" s="35">
        <f t="shared" si="65"/>
        <v>16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185.68963478157309</v>
      </c>
      <c r="V67" s="57">
        <v>0</v>
      </c>
      <c r="W67" s="57">
        <v>0</v>
      </c>
      <c r="X67" s="61">
        <f t="shared" si="56"/>
        <v>16</v>
      </c>
      <c r="Y67" s="40">
        <f t="shared" si="66"/>
        <v>0</v>
      </c>
      <c r="Z67" s="40">
        <f t="shared" si="67"/>
        <v>0</v>
      </c>
      <c r="AA67" s="44">
        <f t="shared" si="68"/>
        <v>2971.0341565051694</v>
      </c>
      <c r="AB67" s="35">
        <f t="shared" si="69"/>
        <v>16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201.45093212288742</v>
      </c>
      <c r="AD67" s="57">
        <v>0</v>
      </c>
      <c r="AE67" s="57">
        <v>0</v>
      </c>
      <c r="AF67" s="61">
        <f t="shared" si="57"/>
        <v>16</v>
      </c>
      <c r="AG67" s="40">
        <f t="shared" si="70"/>
        <v>0</v>
      </c>
      <c r="AH67" s="40">
        <f t="shared" si="71"/>
        <v>0</v>
      </c>
      <c r="AI67" s="44">
        <f t="shared" si="72"/>
        <v>3223.2149139661988</v>
      </c>
      <c r="AJ67" s="35">
        <f t="shared" si="58"/>
        <v>16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218.14118607372612</v>
      </c>
      <c r="AL67" s="57">
        <v>0</v>
      </c>
      <c r="AM67" s="57">
        <v>0</v>
      </c>
      <c r="AN67" s="61">
        <f t="shared" si="59"/>
        <v>16</v>
      </c>
      <c r="AO67" s="40">
        <f t="shared" si="73"/>
        <v>0</v>
      </c>
      <c r="AP67" s="40">
        <f t="shared" si="74"/>
        <v>0</v>
      </c>
      <c r="AQ67" s="44">
        <f t="shared" si="75"/>
        <v>3490.2589771796179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5</v>
      </c>
      <c r="G68" s="35">
        <f>SUMIFS(WORKING!$AC$3:$AC$6802,WORKING!$A$3:$A$6802,Results!$D$3,WORKING!$B$3:$B$6802,Results!A68,WORKING!$C$3:$C$6802,Results!C68)/1000</f>
        <v>1161.31981</v>
      </c>
      <c r="H68" s="35">
        <f t="shared" si="60"/>
        <v>232.26396199999999</v>
      </c>
      <c r="I68" s="187">
        <v>5</v>
      </c>
      <c r="J68" s="212" t="s">
        <v>754</v>
      </c>
      <c r="K68" s="217">
        <f t="shared" si="61"/>
        <v>232.26396199999999</v>
      </c>
      <c r="L68" s="34">
        <f t="shared" si="54"/>
        <v>5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252.43102815549568</v>
      </c>
      <c r="N68" s="57">
        <v>0</v>
      </c>
      <c r="O68" s="57">
        <v>0</v>
      </c>
      <c r="P68" s="61">
        <f t="shared" si="55"/>
        <v>5</v>
      </c>
      <c r="Q68" s="40">
        <f t="shared" si="62"/>
        <v>0</v>
      </c>
      <c r="R68" s="40">
        <f t="shared" si="63"/>
        <v>0</v>
      </c>
      <c r="S68" s="44">
        <f t="shared" si="64"/>
        <v>1262.1551407774784</v>
      </c>
      <c r="T68" s="35">
        <f t="shared" si="65"/>
        <v>5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273.77370147451035</v>
      </c>
      <c r="V68" s="57">
        <v>0</v>
      </c>
      <c r="W68" s="57">
        <v>0</v>
      </c>
      <c r="X68" s="61">
        <f t="shared" si="56"/>
        <v>5</v>
      </c>
      <c r="Y68" s="40">
        <f t="shared" si="66"/>
        <v>0</v>
      </c>
      <c r="Z68" s="40">
        <f t="shared" si="67"/>
        <v>0</v>
      </c>
      <c r="AA68" s="44">
        <f t="shared" si="68"/>
        <v>1368.8685073725517</v>
      </c>
      <c r="AB68" s="35">
        <f t="shared" si="69"/>
        <v>5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296.64329239923558</v>
      </c>
      <c r="AD68" s="57">
        <v>4</v>
      </c>
      <c r="AE68" s="57">
        <v>0</v>
      </c>
      <c r="AF68" s="61">
        <f t="shared" si="57"/>
        <v>9</v>
      </c>
      <c r="AG68" s="40">
        <f t="shared" si="70"/>
        <v>1186.5731695969423</v>
      </c>
      <c r="AH68" s="40">
        <f t="shared" si="71"/>
        <v>0</v>
      </c>
      <c r="AI68" s="44">
        <f t="shared" si="72"/>
        <v>2669.7896315931202</v>
      </c>
      <c r="AJ68" s="35">
        <f t="shared" si="58"/>
        <v>9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320.82176426800424</v>
      </c>
      <c r="AL68" s="57">
        <v>0</v>
      </c>
      <c r="AM68" s="57">
        <v>0</v>
      </c>
      <c r="AN68" s="61">
        <f t="shared" si="59"/>
        <v>9</v>
      </c>
      <c r="AO68" s="40">
        <f t="shared" si="73"/>
        <v>0</v>
      </c>
      <c r="AP68" s="40">
        <f t="shared" si="74"/>
        <v>0</v>
      </c>
      <c r="AQ68" s="44">
        <f t="shared" si="75"/>
        <v>2887.3958784120382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36</v>
      </c>
      <c r="G69" s="35">
        <f>SUMIFS(WORKING!$AC$3:$AC$6802,WORKING!$A$3:$A$6802,Results!$D$3,WORKING!$B$3:$B$6802,Results!A69,WORKING!$C$3:$C$6802,Results!C69)/1000</f>
        <v>6534.1593000000021</v>
      </c>
      <c r="H69" s="35">
        <f t="shared" si="60"/>
        <v>181.50442500000005</v>
      </c>
      <c r="I69" s="187">
        <v>39</v>
      </c>
      <c r="J69" s="212" t="s">
        <v>754</v>
      </c>
      <c r="K69" s="217">
        <f t="shared" si="61"/>
        <v>167.54254615384622</v>
      </c>
      <c r="L69" s="34">
        <f t="shared" si="54"/>
        <v>39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182.74209895130562</v>
      </c>
      <c r="N69" s="57">
        <v>0</v>
      </c>
      <c r="O69" s="57">
        <v>0</v>
      </c>
      <c r="P69" s="61">
        <f t="shared" si="55"/>
        <v>39</v>
      </c>
      <c r="Q69" s="40">
        <f t="shared" si="62"/>
        <v>0</v>
      </c>
      <c r="R69" s="40">
        <f t="shared" si="63"/>
        <v>0</v>
      </c>
      <c r="S69" s="44">
        <f t="shared" si="64"/>
        <v>7126.9418591009189</v>
      </c>
      <c r="T69" s="35">
        <f t="shared" si="65"/>
        <v>39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198.39270990293986</v>
      </c>
      <c r="V69" s="57">
        <v>0</v>
      </c>
      <c r="W69" s="57">
        <v>0</v>
      </c>
      <c r="X69" s="61">
        <f t="shared" si="56"/>
        <v>39</v>
      </c>
      <c r="Y69" s="40">
        <f t="shared" si="66"/>
        <v>0</v>
      </c>
      <c r="Z69" s="40">
        <f t="shared" si="67"/>
        <v>0</v>
      </c>
      <c r="AA69" s="44">
        <f t="shared" si="68"/>
        <v>7737.3156862146543</v>
      </c>
      <c r="AB69" s="35">
        <f t="shared" si="69"/>
        <v>39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215.1824142386553</v>
      </c>
      <c r="AD69" s="57">
        <v>0</v>
      </c>
      <c r="AE69" s="57">
        <v>0</v>
      </c>
      <c r="AF69" s="61">
        <f t="shared" si="57"/>
        <v>39</v>
      </c>
      <c r="AG69" s="40">
        <f t="shared" si="70"/>
        <v>0</v>
      </c>
      <c r="AH69" s="40">
        <f t="shared" si="71"/>
        <v>0</v>
      </c>
      <c r="AI69" s="44">
        <f t="shared" si="72"/>
        <v>8392.1141553075558</v>
      </c>
      <c r="AJ69" s="35">
        <f t="shared" si="58"/>
        <v>39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232.95639237633605</v>
      </c>
      <c r="AL69" s="57">
        <v>0</v>
      </c>
      <c r="AM69" s="57">
        <v>0</v>
      </c>
      <c r="AN69" s="61">
        <f t="shared" si="59"/>
        <v>39</v>
      </c>
      <c r="AO69" s="40">
        <f t="shared" si="73"/>
        <v>0</v>
      </c>
      <c r="AP69" s="40">
        <f t="shared" si="74"/>
        <v>0</v>
      </c>
      <c r="AQ69" s="44">
        <f t="shared" si="75"/>
        <v>9085.2993026771055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11</v>
      </c>
      <c r="G70" s="35">
        <f>SUMIFS(WORKING!$AC$3:$AC$6802,WORKING!$A$3:$A$6802,Results!$D$3,WORKING!$B$3:$B$6802,Results!A70,WORKING!$C$3:$C$6802,Results!C70)/1000</f>
        <v>3437.32116</v>
      </c>
      <c r="H70" s="35">
        <f t="shared" si="60"/>
        <v>312.48374181818184</v>
      </c>
      <c r="I70" s="187">
        <v>10</v>
      </c>
      <c r="J70" s="212" t="s">
        <v>754</v>
      </c>
      <c r="K70" s="217">
        <f t="shared" si="61"/>
        <v>343.73211600000002</v>
      </c>
      <c r="L70" s="34">
        <f t="shared" si="54"/>
        <v>10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374.02363581231657</v>
      </c>
      <c r="N70" s="57">
        <v>0</v>
      </c>
      <c r="O70" s="57">
        <v>2</v>
      </c>
      <c r="P70" s="61">
        <f t="shared" si="55"/>
        <v>8</v>
      </c>
      <c r="Q70" s="40">
        <f t="shared" si="62"/>
        <v>0</v>
      </c>
      <c r="R70" s="40">
        <f t="shared" si="63"/>
        <v>-748.04727162463314</v>
      </c>
      <c r="S70" s="44">
        <f t="shared" si="64"/>
        <v>2992.1890864985326</v>
      </c>
      <c r="T70" s="35">
        <f t="shared" si="65"/>
        <v>8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405.78072052349398</v>
      </c>
      <c r="V70" s="57">
        <v>3</v>
      </c>
      <c r="W70" s="57">
        <v>0</v>
      </c>
      <c r="X70" s="61">
        <f t="shared" si="56"/>
        <v>11</v>
      </c>
      <c r="Y70" s="40">
        <f t="shared" si="66"/>
        <v>1217.3421615704819</v>
      </c>
      <c r="Z70" s="40">
        <f t="shared" si="67"/>
        <v>0</v>
      </c>
      <c r="AA70" s="44">
        <f t="shared" si="68"/>
        <v>4463.5879257584338</v>
      </c>
      <c r="AB70" s="35">
        <f t="shared" si="69"/>
        <v>11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439.82284196238351</v>
      </c>
      <c r="AD70" s="57">
        <v>0</v>
      </c>
      <c r="AE70" s="57">
        <v>0</v>
      </c>
      <c r="AF70" s="61">
        <f t="shared" si="57"/>
        <v>11</v>
      </c>
      <c r="AG70" s="40">
        <f t="shared" si="70"/>
        <v>0</v>
      </c>
      <c r="AH70" s="40">
        <f t="shared" si="71"/>
        <v>0</v>
      </c>
      <c r="AI70" s="44">
        <f t="shared" si="72"/>
        <v>4838.051261586219</v>
      </c>
      <c r="AJ70" s="35">
        <f t="shared" si="58"/>
        <v>11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475.82913664581542</v>
      </c>
      <c r="AL70" s="57">
        <v>0</v>
      </c>
      <c r="AM70" s="57">
        <v>0</v>
      </c>
      <c r="AN70" s="61">
        <f t="shared" si="59"/>
        <v>11</v>
      </c>
      <c r="AO70" s="40">
        <f t="shared" si="73"/>
        <v>0</v>
      </c>
      <c r="AP70" s="40">
        <f t="shared" si="74"/>
        <v>0</v>
      </c>
      <c r="AQ70" s="44">
        <f t="shared" si="75"/>
        <v>5234.1205031039699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8</v>
      </c>
      <c r="G71" s="35">
        <f>SUMIFS(WORKING!$AC$3:$AC$6802,WORKING!$A$3:$A$6802,Results!$D$3,WORKING!$B$3:$B$6802,Results!A71,WORKING!$C$3:$C$6802,Results!C71)/1000</f>
        <v>2935.3012000000003</v>
      </c>
      <c r="H71" s="35">
        <f>IFERROR(G71/F71,0)</f>
        <v>366.91265000000004</v>
      </c>
      <c r="I71" s="187">
        <v>7</v>
      </c>
      <c r="J71" s="212" t="s">
        <v>754</v>
      </c>
      <c r="K71" s="217">
        <f t="shared" si="61"/>
        <v>419.32874285714291</v>
      </c>
      <c r="L71" s="34">
        <f t="shared" si="54"/>
        <v>7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457.02388503070654</v>
      </c>
      <c r="N71" s="57">
        <v>0</v>
      </c>
      <c r="O71" s="57">
        <v>0</v>
      </c>
      <c r="P71" s="61">
        <f t="shared" si="55"/>
        <v>7</v>
      </c>
      <c r="Q71" s="40">
        <f t="shared" si="62"/>
        <v>0</v>
      </c>
      <c r="R71" s="40">
        <f t="shared" si="63"/>
        <v>0</v>
      </c>
      <c r="S71" s="44">
        <f t="shared" si="64"/>
        <v>3199.1671952149459</v>
      </c>
      <c r="T71" s="35">
        <f t="shared" si="65"/>
        <v>7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496.05862609720441</v>
      </c>
      <c r="V71" s="57">
        <v>0</v>
      </c>
      <c r="W71" s="57">
        <v>0</v>
      </c>
      <c r="X71" s="61">
        <f t="shared" si="56"/>
        <v>7</v>
      </c>
      <c r="Y71" s="40">
        <f t="shared" si="66"/>
        <v>0</v>
      </c>
      <c r="Z71" s="40">
        <f t="shared" si="67"/>
        <v>0</v>
      </c>
      <c r="AA71" s="44">
        <f t="shared" si="68"/>
        <v>3472.4103826804308</v>
      </c>
      <c r="AB71" s="35">
        <f t="shared" si="69"/>
        <v>7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537.92419221054581</v>
      </c>
      <c r="AD71" s="57">
        <v>0</v>
      </c>
      <c r="AE71" s="57">
        <v>0</v>
      </c>
      <c r="AF71" s="61">
        <f t="shared" si="57"/>
        <v>7</v>
      </c>
      <c r="AG71" s="40">
        <f t="shared" si="70"/>
        <v>0</v>
      </c>
      <c r="AH71" s="40">
        <f t="shared" si="71"/>
        <v>0</v>
      </c>
      <c r="AI71" s="44">
        <f t="shared" si="72"/>
        <v>3765.4693454738208</v>
      </c>
      <c r="AJ71" s="35">
        <f t="shared" si="58"/>
        <v>7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582.23181091917672</v>
      </c>
      <c r="AL71" s="57">
        <v>0</v>
      </c>
      <c r="AM71" s="57">
        <v>0</v>
      </c>
      <c r="AN71" s="61">
        <f t="shared" si="59"/>
        <v>7</v>
      </c>
      <c r="AO71" s="40">
        <f t="shared" si="73"/>
        <v>0</v>
      </c>
      <c r="AP71" s="40">
        <f t="shared" si="74"/>
        <v>0</v>
      </c>
      <c r="AQ71" s="44">
        <f t="shared" si="75"/>
        <v>4075.6226764342373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1</v>
      </c>
      <c r="G72" s="35">
        <f>SUMIFS(WORKING!$AC$3:$AC$6802,WORKING!$A$3:$A$6802,Results!$D$3,WORKING!$B$3:$B$6802,Results!A72,WORKING!$C$3:$C$6802,Results!C72)/1000</f>
        <v>38.972389999999997</v>
      </c>
      <c r="H72" s="35">
        <f t="shared" si="60"/>
        <v>38.972389999999997</v>
      </c>
      <c r="I72" s="187">
        <v>2</v>
      </c>
      <c r="J72" s="212" t="s">
        <v>754</v>
      </c>
      <c r="K72" s="217">
        <f>IFERROR(IF(J72="",G72,J72)/IF(I72="",F72,I72),"")</f>
        <v>19.486194999999999</v>
      </c>
      <c r="L72" s="34">
        <f t="shared" si="54"/>
        <v>2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21.2816059592</v>
      </c>
      <c r="N72" s="57">
        <v>0</v>
      </c>
      <c r="O72" s="57">
        <v>1</v>
      </c>
      <c r="P72" s="61">
        <f t="shared" si="55"/>
        <v>1</v>
      </c>
      <c r="Q72" s="40">
        <f t="shared" si="62"/>
        <v>0</v>
      </c>
      <c r="R72" s="40">
        <f t="shared" si="63"/>
        <v>-21.2816059592</v>
      </c>
      <c r="S72" s="44">
        <f t="shared" si="64"/>
        <v>21.2816059592</v>
      </c>
      <c r="T72" s="35">
        <f t="shared" si="65"/>
        <v>1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23.112837055513118</v>
      </c>
      <c r="V72" s="57">
        <v>0</v>
      </c>
      <c r="W72" s="57">
        <v>0</v>
      </c>
      <c r="X72" s="61">
        <f t="shared" si="56"/>
        <v>1</v>
      </c>
      <c r="Y72" s="40">
        <f t="shared" si="66"/>
        <v>0</v>
      </c>
      <c r="Z72" s="40">
        <f t="shared" si="67"/>
        <v>0</v>
      </c>
      <c r="AA72" s="44">
        <f t="shared" si="68"/>
        <v>23.112837055513118</v>
      </c>
      <c r="AB72" s="35">
        <f t="shared" si="69"/>
        <v>1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25.078181713186357</v>
      </c>
      <c r="AD72" s="57">
        <v>0</v>
      </c>
      <c r="AE72" s="57">
        <v>0</v>
      </c>
      <c r="AF72" s="61">
        <f t="shared" si="57"/>
        <v>1</v>
      </c>
      <c r="AG72" s="40">
        <f t="shared" si="70"/>
        <v>0</v>
      </c>
      <c r="AH72" s="40">
        <f t="shared" si="71"/>
        <v>0</v>
      </c>
      <c r="AI72" s="44">
        <f t="shared" si="72"/>
        <v>25.078181713186357</v>
      </c>
      <c r="AJ72" s="35">
        <f t="shared" si="58"/>
        <v>1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27.159736143171191</v>
      </c>
      <c r="AL72" s="57">
        <v>0</v>
      </c>
      <c r="AM72" s="57">
        <v>0</v>
      </c>
      <c r="AN72" s="61">
        <f t="shared" si="59"/>
        <v>1</v>
      </c>
      <c r="AO72" s="40">
        <f t="shared" si="73"/>
        <v>0</v>
      </c>
      <c r="AP72" s="40">
        <f t="shared" si="74"/>
        <v>0</v>
      </c>
      <c r="AQ72" s="44">
        <f t="shared" si="75"/>
        <v>27.159736143171191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13</v>
      </c>
      <c r="G73" s="35">
        <f>SUMIFS(WORKING!$AC$3:$AC$6802,WORKING!$A$3:$A$6802,Results!$D$3,WORKING!$B$3:$B$6802,Results!A73,WORKING!$C$3:$C$6802,Results!C73)/1000</f>
        <v>7288.1135800000002</v>
      </c>
      <c r="H73" s="35">
        <f t="shared" si="60"/>
        <v>560.62412153846151</v>
      </c>
      <c r="I73" s="187">
        <v>14</v>
      </c>
      <c r="J73" s="212" t="s">
        <v>754</v>
      </c>
      <c r="K73" s="217">
        <f t="shared" si="61"/>
        <v>520.57954142857147</v>
      </c>
      <c r="L73" s="34">
        <f t="shared" si="54"/>
        <v>14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567.31119659819626</v>
      </c>
      <c r="N73" s="57">
        <v>0</v>
      </c>
      <c r="O73" s="57">
        <v>0</v>
      </c>
      <c r="P73" s="61">
        <f t="shared" si="55"/>
        <v>14</v>
      </c>
      <c r="Q73" s="40">
        <f t="shared" si="62"/>
        <v>0</v>
      </c>
      <c r="R73" s="40">
        <f t="shared" si="63"/>
        <v>0</v>
      </c>
      <c r="S73" s="44">
        <f t="shared" si="64"/>
        <v>7942.3567523747479</v>
      </c>
      <c r="T73" s="35">
        <f t="shared" si="65"/>
        <v>14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615.74364081794158</v>
      </c>
      <c r="V73" s="57">
        <v>0</v>
      </c>
      <c r="W73" s="57">
        <v>0</v>
      </c>
      <c r="X73" s="61">
        <f t="shared" si="56"/>
        <v>14</v>
      </c>
      <c r="Y73" s="40">
        <f t="shared" si="66"/>
        <v>0</v>
      </c>
      <c r="Z73" s="40">
        <f t="shared" si="67"/>
        <v>0</v>
      </c>
      <c r="AA73" s="44">
        <f t="shared" si="68"/>
        <v>8620.4109714511815</v>
      </c>
      <c r="AB73" s="35">
        <f t="shared" si="69"/>
        <v>14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667.68642406135723</v>
      </c>
      <c r="AD73" s="57">
        <v>0</v>
      </c>
      <c r="AE73" s="57">
        <v>0</v>
      </c>
      <c r="AF73" s="61">
        <f t="shared" si="57"/>
        <v>14</v>
      </c>
      <c r="AG73" s="40">
        <f t="shared" si="70"/>
        <v>0</v>
      </c>
      <c r="AH73" s="40">
        <f t="shared" si="71"/>
        <v>0</v>
      </c>
      <c r="AI73" s="44">
        <f t="shared" si="72"/>
        <v>9347.6099368590003</v>
      </c>
      <c r="AJ73" s="35">
        <f t="shared" si="58"/>
        <v>14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722.65677209559658</v>
      </c>
      <c r="AL73" s="57">
        <v>0</v>
      </c>
      <c r="AM73" s="57">
        <v>0</v>
      </c>
      <c r="AN73" s="61">
        <f t="shared" si="59"/>
        <v>14</v>
      </c>
      <c r="AO73" s="40">
        <f t="shared" si="73"/>
        <v>0</v>
      </c>
      <c r="AP73" s="40">
        <f t="shared" si="74"/>
        <v>0</v>
      </c>
      <c r="AQ73" s="44">
        <f t="shared" si="75"/>
        <v>10117.194809338353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2</v>
      </c>
      <c r="G74" s="35">
        <f>SUMIFS(WORKING!$AC$3:$AC$6802,WORKING!$A$3:$A$6802,Results!$D$3,WORKING!$B$3:$B$6802,Results!A74,WORKING!$C$3:$C$6802,Results!C74)/1000</f>
        <v>391.04579000000001</v>
      </c>
      <c r="H74" s="35">
        <f t="shared" si="60"/>
        <v>195.52289500000001</v>
      </c>
      <c r="I74" s="187">
        <v>2</v>
      </c>
      <c r="J74" s="212" t="s">
        <v>754</v>
      </c>
      <c r="K74" s="217">
        <f t="shared" si="61"/>
        <v>195.52289500000001</v>
      </c>
      <c r="L74" s="34">
        <f t="shared" si="54"/>
        <v>2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213.53804520860004</v>
      </c>
      <c r="N74" s="57">
        <v>0</v>
      </c>
      <c r="O74" s="57">
        <v>0</v>
      </c>
      <c r="P74" s="61">
        <f t="shared" si="55"/>
        <v>2</v>
      </c>
      <c r="Q74" s="40">
        <f t="shared" si="62"/>
        <v>0</v>
      </c>
      <c r="R74" s="40">
        <f t="shared" si="63"/>
        <v>0</v>
      </c>
      <c r="S74" s="44">
        <f t="shared" si="64"/>
        <v>427.07609041720008</v>
      </c>
      <c r="T74" s="35">
        <f t="shared" si="65"/>
        <v>2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231.9126363232287</v>
      </c>
      <c r="V74" s="57">
        <v>0</v>
      </c>
      <c r="W74" s="57">
        <v>0</v>
      </c>
      <c r="X74" s="61">
        <f t="shared" si="56"/>
        <v>2</v>
      </c>
      <c r="Y74" s="40">
        <f t="shared" si="66"/>
        <v>0</v>
      </c>
      <c r="Z74" s="40">
        <f t="shared" si="67"/>
        <v>0</v>
      </c>
      <c r="AA74" s="44">
        <f t="shared" si="68"/>
        <v>463.82527264645739</v>
      </c>
      <c r="AB74" s="35">
        <f t="shared" si="69"/>
        <v>2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251.6329392630594</v>
      </c>
      <c r="AD74" s="57">
        <v>0</v>
      </c>
      <c r="AE74" s="57">
        <v>0</v>
      </c>
      <c r="AF74" s="61">
        <f t="shared" si="57"/>
        <v>2</v>
      </c>
      <c r="AG74" s="40">
        <f t="shared" si="70"/>
        <v>0</v>
      </c>
      <c r="AH74" s="40">
        <f t="shared" si="71"/>
        <v>0</v>
      </c>
      <c r="AI74" s="44">
        <f t="shared" si="72"/>
        <v>503.2658785261188</v>
      </c>
      <c r="AJ74" s="35">
        <f t="shared" si="58"/>
        <v>2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272.51931108391938</v>
      </c>
      <c r="AL74" s="57">
        <v>0</v>
      </c>
      <c r="AM74" s="57">
        <v>0</v>
      </c>
      <c r="AN74" s="61">
        <f t="shared" si="59"/>
        <v>2</v>
      </c>
      <c r="AO74" s="40">
        <f t="shared" si="73"/>
        <v>0</v>
      </c>
      <c r="AP74" s="40">
        <f t="shared" si="74"/>
        <v>0</v>
      </c>
      <c r="AQ74" s="44">
        <f t="shared" si="75"/>
        <v>545.03862216783875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26</v>
      </c>
      <c r="G75" s="35">
        <f>SUMIFS(WORKING!$AC$3:$AC$6802,WORKING!$A$3:$A$6802,Results!$D$3,WORKING!$B$3:$B$6802,Results!A75,WORKING!$C$3:$C$6802,Results!C75)/1000</f>
        <v>19095.411909999999</v>
      </c>
      <c r="H75" s="35">
        <f t="shared" si="60"/>
        <v>734.43891961538452</v>
      </c>
      <c r="I75" s="187">
        <v>22</v>
      </c>
      <c r="J75" s="212" t="s">
        <v>754</v>
      </c>
      <c r="K75" s="217">
        <f t="shared" si="61"/>
        <v>867.97326863636363</v>
      </c>
      <c r="L75" s="34">
        <f t="shared" si="54"/>
        <v>22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947.8016334696365</v>
      </c>
      <c r="N75" s="57">
        <v>0</v>
      </c>
      <c r="O75" s="57">
        <v>2</v>
      </c>
      <c r="P75" s="61">
        <f t="shared" si="55"/>
        <v>20</v>
      </c>
      <c r="Q75" s="40">
        <f t="shared" si="62"/>
        <v>0</v>
      </c>
      <c r="R75" s="40">
        <f t="shared" si="63"/>
        <v>-1895.603266939273</v>
      </c>
      <c r="S75" s="44">
        <f t="shared" si="64"/>
        <v>18956.032669392731</v>
      </c>
      <c r="T75" s="35">
        <f t="shared" si="65"/>
        <v>20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1029.2006736857807</v>
      </c>
      <c r="V75" s="57">
        <v>1</v>
      </c>
      <c r="W75" s="57">
        <v>0</v>
      </c>
      <c r="X75" s="61">
        <f t="shared" si="56"/>
        <v>21</v>
      </c>
      <c r="Y75" s="40">
        <f t="shared" si="66"/>
        <v>1029.2006736857807</v>
      </c>
      <c r="Z75" s="40">
        <f t="shared" si="67"/>
        <v>0</v>
      </c>
      <c r="AA75" s="44">
        <f t="shared" si="68"/>
        <v>21613.214147401395</v>
      </c>
      <c r="AB75" s="35">
        <f t="shared" si="69"/>
        <v>21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1116.5459441201244</v>
      </c>
      <c r="AD75" s="57">
        <v>0</v>
      </c>
      <c r="AE75" s="57">
        <v>0</v>
      </c>
      <c r="AF75" s="61">
        <f t="shared" si="57"/>
        <v>21</v>
      </c>
      <c r="AG75" s="40">
        <f t="shared" si="70"/>
        <v>0</v>
      </c>
      <c r="AH75" s="40">
        <f t="shared" si="71"/>
        <v>0</v>
      </c>
      <c r="AI75" s="44">
        <f t="shared" si="72"/>
        <v>23447.464826522613</v>
      </c>
      <c r="AJ75" s="35">
        <f t="shared" si="58"/>
        <v>21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1209.0377163218229</v>
      </c>
      <c r="AL75" s="57">
        <v>0</v>
      </c>
      <c r="AM75" s="57">
        <v>0</v>
      </c>
      <c r="AN75" s="61">
        <f t="shared" si="59"/>
        <v>21</v>
      </c>
      <c r="AO75" s="40">
        <f t="shared" si="73"/>
        <v>0</v>
      </c>
      <c r="AP75" s="40">
        <f t="shared" si="74"/>
        <v>0</v>
      </c>
      <c r="AQ75" s="44">
        <f t="shared" si="75"/>
        <v>25389.792042758283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8</v>
      </c>
      <c r="G76" s="35">
        <f>SUMIFS(WORKING!$AC$3:$AC$6802,WORKING!$A$3:$A$6802,Results!$D$3,WORKING!$B$3:$B$6802,Results!A76,WORKING!$C$3:$C$6802,Results!C76)/1000</f>
        <v>7333.5307999999986</v>
      </c>
      <c r="H76" s="35">
        <f t="shared" si="60"/>
        <v>916.69134999999983</v>
      </c>
      <c r="I76" s="187">
        <v>9</v>
      </c>
      <c r="J76" s="212" t="s">
        <v>754</v>
      </c>
      <c r="K76" s="217">
        <f t="shared" si="61"/>
        <v>814.83675555555544</v>
      </c>
      <c r="L76" s="34">
        <f t="shared" si="54"/>
        <v>9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854.23759958723883</v>
      </c>
      <c r="N76" s="57">
        <v>0</v>
      </c>
      <c r="O76" s="57">
        <v>0</v>
      </c>
      <c r="P76" s="61">
        <f t="shared" si="55"/>
        <v>9</v>
      </c>
      <c r="Q76" s="40">
        <f t="shared" si="62"/>
        <v>0</v>
      </c>
      <c r="R76" s="40">
        <f t="shared" si="63"/>
        <v>0</v>
      </c>
      <c r="S76" s="44">
        <f t="shared" si="64"/>
        <v>7688.1383962851496</v>
      </c>
      <c r="T76" s="35">
        <f t="shared" si="65"/>
        <v>9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918.95088249417552</v>
      </c>
      <c r="V76" s="57">
        <v>0</v>
      </c>
      <c r="W76" s="57">
        <v>0</v>
      </c>
      <c r="X76" s="61">
        <f t="shared" si="56"/>
        <v>9</v>
      </c>
      <c r="Y76" s="40">
        <f t="shared" si="66"/>
        <v>0</v>
      </c>
      <c r="Z76" s="40">
        <f t="shared" si="67"/>
        <v>0</v>
      </c>
      <c r="AA76" s="44">
        <f t="shared" si="68"/>
        <v>8270.55794244758</v>
      </c>
      <c r="AB76" s="35">
        <f t="shared" si="69"/>
        <v>9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987.63394909066176</v>
      </c>
      <c r="AD76" s="57">
        <v>1</v>
      </c>
      <c r="AE76" s="57">
        <v>0</v>
      </c>
      <c r="AF76" s="61">
        <f t="shared" si="57"/>
        <v>10</v>
      </c>
      <c r="AG76" s="40">
        <f t="shared" si="70"/>
        <v>987.63394909066176</v>
      </c>
      <c r="AH76" s="40">
        <f t="shared" si="71"/>
        <v>0</v>
      </c>
      <c r="AI76" s="44">
        <f t="shared" si="72"/>
        <v>9876.3394909066174</v>
      </c>
      <c r="AJ76" s="35">
        <f t="shared" si="58"/>
        <v>10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1059.4458108966107</v>
      </c>
      <c r="AL76" s="57">
        <v>0</v>
      </c>
      <c r="AM76" s="57">
        <v>0</v>
      </c>
      <c r="AN76" s="61">
        <f t="shared" si="59"/>
        <v>10</v>
      </c>
      <c r="AO76" s="40">
        <f t="shared" si="73"/>
        <v>0</v>
      </c>
      <c r="AP76" s="40">
        <f t="shared" si="74"/>
        <v>0</v>
      </c>
      <c r="AQ76" s="44">
        <f t="shared" si="75"/>
        <v>10594.458108966108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3</v>
      </c>
      <c r="G77" s="35">
        <f>SUMIFS(WORKING!$AC$3:$AC$6802,WORKING!$A$3:$A$6802,Results!$D$3,WORKING!$B$3:$B$6802,Results!A77,WORKING!$C$3:$C$6802,Results!C77)/1000</f>
        <v>2466.5100899999998</v>
      </c>
      <c r="H77" s="35">
        <f t="shared" si="60"/>
        <v>822.17002999999988</v>
      </c>
      <c r="I77" s="187">
        <v>3</v>
      </c>
      <c r="J77" s="212" t="s">
        <v>754</v>
      </c>
      <c r="K77" s="217">
        <f t="shared" si="61"/>
        <v>822.17002999999988</v>
      </c>
      <c r="L77" s="34">
        <f t="shared" si="54"/>
        <v>3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861.66695345239975</v>
      </c>
      <c r="N77" s="57">
        <v>0</v>
      </c>
      <c r="O77" s="57">
        <v>0</v>
      </c>
      <c r="P77" s="61">
        <f t="shared" si="55"/>
        <v>3</v>
      </c>
      <c r="Q77" s="40">
        <f t="shared" si="62"/>
        <v>0</v>
      </c>
      <c r="R77" s="40">
        <f t="shared" si="63"/>
        <v>0</v>
      </c>
      <c r="S77" s="44">
        <f t="shared" si="64"/>
        <v>2585.0008603571991</v>
      </c>
      <c r="T77" s="35">
        <f t="shared" si="65"/>
        <v>3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926.66503513976295</v>
      </c>
      <c r="V77" s="57">
        <v>0</v>
      </c>
      <c r="W77" s="57">
        <v>0</v>
      </c>
      <c r="X77" s="61">
        <f t="shared" si="56"/>
        <v>3</v>
      </c>
      <c r="Y77" s="40">
        <f t="shared" si="66"/>
        <v>0</v>
      </c>
      <c r="Z77" s="40">
        <f t="shared" si="67"/>
        <v>0</v>
      </c>
      <c r="AA77" s="44">
        <f t="shared" si="68"/>
        <v>2779.9951054192888</v>
      </c>
      <c r="AB77" s="35">
        <f t="shared" si="69"/>
        <v>3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995.6259572727962</v>
      </c>
      <c r="AD77" s="57">
        <v>0</v>
      </c>
      <c r="AE77" s="57">
        <v>0</v>
      </c>
      <c r="AF77" s="61">
        <f t="shared" si="57"/>
        <v>3</v>
      </c>
      <c r="AG77" s="40">
        <f t="shared" si="70"/>
        <v>0</v>
      </c>
      <c r="AH77" s="40">
        <f t="shared" si="71"/>
        <v>0</v>
      </c>
      <c r="AI77" s="44">
        <f t="shared" si="72"/>
        <v>2986.8778718183885</v>
      </c>
      <c r="AJ77" s="35">
        <f t="shared" si="58"/>
        <v>3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1067.6985970392059</v>
      </c>
      <c r="AL77" s="57">
        <v>0</v>
      </c>
      <c r="AM77" s="57">
        <v>0</v>
      </c>
      <c r="AN77" s="61">
        <f t="shared" si="59"/>
        <v>3</v>
      </c>
      <c r="AO77" s="40">
        <f t="shared" si="73"/>
        <v>0</v>
      </c>
      <c r="AP77" s="40">
        <f t="shared" si="74"/>
        <v>0</v>
      </c>
      <c r="AQ77" s="44">
        <f t="shared" si="75"/>
        <v>3203.0957911176174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1</v>
      </c>
      <c r="G78" s="35">
        <f>SUMIFS(WORKING!$AC$3:$AC$6802,WORKING!$A$3:$A$6802,Results!$D$3,WORKING!$B$3:$B$6802,Results!A78,WORKING!$C$3:$C$6802,Results!C78)/1000</f>
        <v>1551.3934099999999</v>
      </c>
      <c r="H78" s="35">
        <f t="shared" si="60"/>
        <v>1551.3934099999999</v>
      </c>
      <c r="I78" s="187">
        <v>1</v>
      </c>
      <c r="J78" s="212" t="s">
        <v>754</v>
      </c>
      <c r="K78" s="217">
        <f t="shared" si="61"/>
        <v>1551.3934099999999</v>
      </c>
      <c r="L78" s="34">
        <f t="shared" si="54"/>
        <v>1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1626.6271493877498</v>
      </c>
      <c r="N78" s="57">
        <v>0</v>
      </c>
      <c r="O78" s="57">
        <v>1</v>
      </c>
      <c r="P78" s="61">
        <f t="shared" si="55"/>
        <v>0</v>
      </c>
      <c r="Q78" s="40">
        <f t="shared" si="62"/>
        <v>0</v>
      </c>
      <c r="R78" s="40">
        <f t="shared" si="63"/>
        <v>-1626.6271493877498</v>
      </c>
      <c r="S78" s="44">
        <f t="shared" si="64"/>
        <v>0</v>
      </c>
      <c r="T78" s="35">
        <f t="shared" si="65"/>
        <v>0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1750.0869837189655</v>
      </c>
      <c r="V78" s="57">
        <v>0</v>
      </c>
      <c r="W78" s="57">
        <v>0</v>
      </c>
      <c r="X78" s="61">
        <f t="shared" si="56"/>
        <v>0</v>
      </c>
      <c r="Y78" s="40">
        <f t="shared" si="66"/>
        <v>0</v>
      </c>
      <c r="Z78" s="40">
        <f t="shared" si="67"/>
        <v>0</v>
      </c>
      <c r="AA78" s="44">
        <f t="shared" si="68"/>
        <v>0</v>
      </c>
      <c r="AB78" s="35">
        <f t="shared" si="69"/>
        <v>0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1881.1409938493575</v>
      </c>
      <c r="AD78" s="57">
        <v>0</v>
      </c>
      <c r="AE78" s="57">
        <v>0</v>
      </c>
      <c r="AF78" s="61">
        <f t="shared" si="57"/>
        <v>0</v>
      </c>
      <c r="AG78" s="40">
        <f t="shared" si="70"/>
        <v>0</v>
      </c>
      <c r="AH78" s="40">
        <f t="shared" si="71"/>
        <v>0</v>
      </c>
      <c r="AI78" s="44">
        <f t="shared" si="72"/>
        <v>0</v>
      </c>
      <c r="AJ78" s="35">
        <f t="shared" si="58"/>
        <v>0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2018.1901759774105</v>
      </c>
      <c r="AL78" s="57">
        <v>0</v>
      </c>
      <c r="AM78" s="57">
        <v>0</v>
      </c>
      <c r="AN78" s="61">
        <f t="shared" si="59"/>
        <v>0</v>
      </c>
      <c r="AO78" s="40">
        <f t="shared" si="73"/>
        <v>0</v>
      </c>
      <c r="AP78" s="40">
        <f t="shared" si="74"/>
        <v>0</v>
      </c>
      <c r="AQ78" s="44">
        <f t="shared" si="75"/>
        <v>0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0</v>
      </c>
      <c r="G79" s="35">
        <f>SUMIFS(WORKING!$AC$3:$AC$6802,WORKING!$A$3:$A$6802,Results!$D$3,WORKING!$B$3:$B$6802,Results!A79,WORKING!$C$3:$C$6802,Results!C79)/1000</f>
        <v>774.49800000000005</v>
      </c>
      <c r="H79" s="35">
        <f t="shared" si="60"/>
        <v>0</v>
      </c>
      <c r="I79" s="187">
        <v>0</v>
      </c>
      <c r="J79" s="212" t="s">
        <v>754</v>
      </c>
      <c r="K79" s="217" t="str">
        <f t="shared" si="61"/>
        <v/>
      </c>
      <c r="L79" s="34">
        <f t="shared" si="54"/>
        <v>0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0</v>
      </c>
      <c r="N79" s="57">
        <v>0</v>
      </c>
      <c r="O79" s="57">
        <v>0</v>
      </c>
      <c r="P79" s="61">
        <f t="shared" si="55"/>
        <v>0</v>
      </c>
      <c r="Q79" s="40">
        <f t="shared" si="62"/>
        <v>0</v>
      </c>
      <c r="R79" s="40">
        <f t="shared" si="63"/>
        <v>0</v>
      </c>
      <c r="S79" s="44">
        <f t="shared" si="64"/>
        <v>0</v>
      </c>
      <c r="T79" s="35">
        <f t="shared" si="65"/>
        <v>0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0</v>
      </c>
      <c r="V79" s="57">
        <v>0</v>
      </c>
      <c r="W79" s="57">
        <v>0</v>
      </c>
      <c r="X79" s="61">
        <f t="shared" si="56"/>
        <v>0</v>
      </c>
      <c r="Y79" s="40">
        <f t="shared" si="66"/>
        <v>0</v>
      </c>
      <c r="Z79" s="40">
        <f t="shared" si="67"/>
        <v>0</v>
      </c>
      <c r="AA79" s="44">
        <f t="shared" si="68"/>
        <v>0</v>
      </c>
      <c r="AB79" s="35">
        <f t="shared" si="69"/>
        <v>0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0</v>
      </c>
      <c r="AD79" s="57">
        <v>0</v>
      </c>
      <c r="AE79" s="57">
        <v>0</v>
      </c>
      <c r="AF79" s="61">
        <f t="shared" si="57"/>
        <v>0</v>
      </c>
      <c r="AG79" s="40">
        <f t="shared" si="70"/>
        <v>0</v>
      </c>
      <c r="AH79" s="40">
        <f t="shared" si="71"/>
        <v>0</v>
      </c>
      <c r="AI79" s="44">
        <f t="shared" si="72"/>
        <v>0</v>
      </c>
      <c r="AJ79" s="35">
        <f t="shared" si="58"/>
        <v>0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0</v>
      </c>
      <c r="AL79" s="57">
        <v>0</v>
      </c>
      <c r="AM79" s="57">
        <v>0</v>
      </c>
      <c r="AN79" s="61">
        <f t="shared" si="59"/>
        <v>0</v>
      </c>
      <c r="AO79" s="40">
        <f t="shared" si="73"/>
        <v>0</v>
      </c>
      <c r="AP79" s="40">
        <f t="shared" si="74"/>
        <v>0</v>
      </c>
      <c r="AQ79" s="44">
        <f t="shared" si="75"/>
        <v>0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 t="s">
        <v>754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157</v>
      </c>
      <c r="G84" s="41">
        <f>SUM(G64:G83)</f>
        <v>57568.001990000004</v>
      </c>
      <c r="H84" s="41">
        <f>IFERROR(G84/F84,0)</f>
        <v>366.67517191082806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131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57568.001990000004</v>
      </c>
      <c r="K84" s="41">
        <f>IFERROR(J84/I84,"")</f>
        <v>439.45039687022904</v>
      </c>
      <c r="L84" s="41">
        <f>SUM(L64:L83)</f>
        <v>131</v>
      </c>
      <c r="M84" s="41">
        <f>IFERROR(S84/P84,0)</f>
        <v>440.67284377139742</v>
      </c>
      <c r="N84" s="41">
        <f t="shared" ref="N84:T84" si="98">SUM(N64:N83)</f>
        <v>0</v>
      </c>
      <c r="O84" s="41">
        <f t="shared" si="98"/>
        <v>6</v>
      </c>
      <c r="P84" s="41">
        <f t="shared" si="98"/>
        <v>125</v>
      </c>
      <c r="Q84" s="41">
        <f t="shared" si="98"/>
        <v>0</v>
      </c>
      <c r="R84" s="41">
        <f t="shared" si="98"/>
        <v>-4291.5592939108556</v>
      </c>
      <c r="S84" s="45">
        <f t="shared" si="98"/>
        <v>55084.105471424678</v>
      </c>
      <c r="T84" s="41">
        <f t="shared" si="98"/>
        <v>125</v>
      </c>
      <c r="U84" s="41">
        <f>IFERROR(AA84/X84,0)</f>
        <v>480.18917344853088</v>
      </c>
      <c r="V84" s="41">
        <f t="shared" ref="V84:AB84" si="99">SUM(V64:V83)</f>
        <v>4</v>
      </c>
      <c r="W84" s="41">
        <f t="shared" si="99"/>
        <v>0</v>
      </c>
      <c r="X84" s="41">
        <f t="shared" si="99"/>
        <v>129</v>
      </c>
      <c r="Y84" s="41">
        <f t="shared" si="99"/>
        <v>2246.5428352562626</v>
      </c>
      <c r="Z84" s="41">
        <f t="shared" si="99"/>
        <v>0</v>
      </c>
      <c r="AA84" s="45">
        <f t="shared" si="99"/>
        <v>61944.403374860485</v>
      </c>
      <c r="AB84" s="41">
        <f t="shared" si="99"/>
        <v>129</v>
      </c>
      <c r="AC84" s="41">
        <f>IFERROR(AI84/AF84,0)</f>
        <v>514.23561399389894</v>
      </c>
      <c r="AD84" s="41">
        <f t="shared" ref="AD84:AJ84" si="100">SUM(AD64:AD83)</f>
        <v>6</v>
      </c>
      <c r="AE84" s="41">
        <f t="shared" si="100"/>
        <v>0</v>
      </c>
      <c r="AF84" s="41">
        <f t="shared" si="100"/>
        <v>135</v>
      </c>
      <c r="AG84" s="41">
        <f t="shared" si="100"/>
        <v>2347.4733161393669</v>
      </c>
      <c r="AH84" s="41">
        <f t="shared" si="100"/>
        <v>0</v>
      </c>
      <c r="AI84" s="45">
        <f t="shared" si="100"/>
        <v>69421.807889176358</v>
      </c>
      <c r="AJ84" s="41">
        <f t="shared" si="100"/>
        <v>135</v>
      </c>
      <c r="AK84" s="41">
        <f>IFERROR(AQ84/AN84,0)</f>
        <v>555.73210054779236</v>
      </c>
      <c r="AL84" s="41">
        <f t="shared" ref="AL84:AQ84" si="101">SUM(AL64:AL83)</f>
        <v>0</v>
      </c>
      <c r="AM84" s="41">
        <f t="shared" si="101"/>
        <v>0</v>
      </c>
      <c r="AN84" s="41">
        <f t="shared" si="101"/>
        <v>135</v>
      </c>
      <c r="AO84" s="41">
        <f t="shared" si="101"/>
        <v>0</v>
      </c>
      <c r="AP84" s="41">
        <f t="shared" si="101"/>
        <v>0</v>
      </c>
      <c r="AQ84" s="45">
        <f t="shared" si="101"/>
        <v>75023.833573951968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59585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65574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71204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76615.504000000001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4500.8945285753216</v>
      </c>
      <c r="T86" s="39"/>
      <c r="U86" s="39"/>
      <c r="V86" s="53"/>
      <c r="W86" s="53"/>
      <c r="X86" s="110"/>
      <c r="Y86" s="39"/>
      <c r="Z86" s="39"/>
      <c r="AA86" s="54">
        <f>AA85-AA84</f>
        <v>3629.5966251395148</v>
      </c>
      <c r="AB86" s="39"/>
      <c r="AC86" s="53"/>
      <c r="AD86" s="53"/>
      <c r="AE86" s="110"/>
      <c r="AF86" s="39"/>
      <c r="AG86" s="39"/>
      <c r="AH86" s="39"/>
      <c r="AI86" s="54">
        <f>AI85-AI84</f>
        <v>1782.192110823642</v>
      </c>
      <c r="AJ86" s="53"/>
      <c r="AK86" s="53"/>
      <c r="AL86" s="110"/>
      <c r="AM86" s="110"/>
      <c r="AN86" s="110"/>
      <c r="AO86" s="110"/>
      <c r="AP86" s="111"/>
      <c r="AQ86" s="54">
        <f>AQ85-AQ84</f>
        <v>1591.6704260480328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Socio Economic Support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0</v>
      </c>
      <c r="H92" s="35">
        <f>IFERROR(G92/F92,0)</f>
        <v>0</v>
      </c>
      <c r="I92" s="156">
        <v>0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>
        <v>0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>
        <v>0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>
        <v>0</v>
      </c>
      <c r="J95" s="212" t="s">
        <v>754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0</v>
      </c>
      <c r="G96" s="35">
        <f>SUMIFS(WORKING!$AC$3:$AC$6802,WORKING!$A$3:$A$6802,Results!$D$3,WORKING!$B$3:$B$6802,Results!A96,WORKING!$C$3:$C$6802,Results!C96)/1000</f>
        <v>22.66582</v>
      </c>
      <c r="H96" s="35">
        <f t="shared" si="108"/>
        <v>0</v>
      </c>
      <c r="I96" s="187">
        <v>0</v>
      </c>
      <c r="J96" s="212" t="s">
        <v>754</v>
      </c>
      <c r="K96" s="217" t="str">
        <f t="shared" si="109"/>
        <v/>
      </c>
      <c r="L96" s="34">
        <f t="shared" si="102"/>
        <v>0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0</v>
      </c>
      <c r="N96" s="57">
        <v>0</v>
      </c>
      <c r="O96" s="57">
        <v>0</v>
      </c>
      <c r="P96" s="61">
        <f t="shared" si="103"/>
        <v>0</v>
      </c>
      <c r="Q96" s="40">
        <f t="shared" si="110"/>
        <v>0</v>
      </c>
      <c r="R96" s="40">
        <f t="shared" si="111"/>
        <v>0</v>
      </c>
      <c r="S96" s="44">
        <f t="shared" si="112"/>
        <v>0</v>
      </c>
      <c r="T96" s="35">
        <f t="shared" si="113"/>
        <v>0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0</v>
      </c>
      <c r="V96" s="57">
        <v>0</v>
      </c>
      <c r="W96" s="57">
        <v>0</v>
      </c>
      <c r="X96" s="61">
        <f t="shared" si="104"/>
        <v>0</v>
      </c>
      <c r="Y96" s="40">
        <f t="shared" si="114"/>
        <v>0</v>
      </c>
      <c r="Z96" s="40">
        <f t="shared" si="115"/>
        <v>0</v>
      </c>
      <c r="AA96" s="44">
        <f t="shared" si="116"/>
        <v>0</v>
      </c>
      <c r="AB96" s="35">
        <f t="shared" si="117"/>
        <v>0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0</v>
      </c>
      <c r="AD96" s="57">
        <v>0</v>
      </c>
      <c r="AE96" s="57">
        <v>0</v>
      </c>
      <c r="AF96" s="61">
        <f t="shared" si="105"/>
        <v>0</v>
      </c>
      <c r="AG96" s="40">
        <f t="shared" si="118"/>
        <v>0</v>
      </c>
      <c r="AH96" s="40">
        <f t="shared" si="119"/>
        <v>0</v>
      </c>
      <c r="AI96" s="44">
        <f t="shared" si="120"/>
        <v>0</v>
      </c>
      <c r="AJ96" s="35">
        <f t="shared" si="106"/>
        <v>0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0</v>
      </c>
      <c r="AL96" s="57">
        <v>0</v>
      </c>
      <c r="AM96" s="57">
        <v>0</v>
      </c>
      <c r="AN96" s="61">
        <f t="shared" si="107"/>
        <v>0</v>
      </c>
      <c r="AO96" s="40">
        <f t="shared" si="121"/>
        <v>0</v>
      </c>
      <c r="AP96" s="40">
        <f t="shared" si="122"/>
        <v>0</v>
      </c>
      <c r="AQ96" s="44">
        <f t="shared" si="123"/>
        <v>0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19</v>
      </c>
      <c r="G97" s="35">
        <f>SUMIFS(WORKING!$AC$3:$AC$6802,WORKING!$A$3:$A$6802,Results!$D$3,WORKING!$B$3:$B$6802,Results!A97,WORKING!$C$3:$C$6802,Results!C97)/1000</f>
        <v>4683.2293300000001</v>
      </c>
      <c r="H97" s="35">
        <f t="shared" si="108"/>
        <v>246.48575421052632</v>
      </c>
      <c r="I97" s="187">
        <v>18</v>
      </c>
      <c r="J97" s="212" t="s">
        <v>754</v>
      </c>
      <c r="K97" s="217">
        <f t="shared" si="109"/>
        <v>260.17940722222221</v>
      </c>
      <c r="L97" s="34">
        <f t="shared" si="102"/>
        <v>18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284.07920849709637</v>
      </c>
      <c r="N97" s="57">
        <v>0</v>
      </c>
      <c r="O97" s="57">
        <v>1</v>
      </c>
      <c r="P97" s="61">
        <f t="shared" si="103"/>
        <v>17</v>
      </c>
      <c r="Q97" s="40">
        <f t="shared" si="110"/>
        <v>0</v>
      </c>
      <c r="R97" s="40">
        <f t="shared" si="111"/>
        <v>-284.07920849709637</v>
      </c>
      <c r="S97" s="44">
        <f t="shared" si="112"/>
        <v>4829.3465444506382</v>
      </c>
      <c r="T97" s="35">
        <f t="shared" si="113"/>
        <v>17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308.50052037199015</v>
      </c>
      <c r="V97" s="57">
        <v>0</v>
      </c>
      <c r="W97" s="57">
        <v>0</v>
      </c>
      <c r="X97" s="61">
        <f t="shared" si="104"/>
        <v>17</v>
      </c>
      <c r="Y97" s="40">
        <f t="shared" si="114"/>
        <v>0</v>
      </c>
      <c r="Z97" s="40">
        <f t="shared" si="115"/>
        <v>0</v>
      </c>
      <c r="AA97" s="44">
        <f t="shared" si="116"/>
        <v>5244.5088463238326</v>
      </c>
      <c r="AB97" s="35">
        <f t="shared" si="117"/>
        <v>17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334.70815289048261</v>
      </c>
      <c r="AD97" s="57">
        <v>0</v>
      </c>
      <c r="AE97" s="57">
        <v>1</v>
      </c>
      <c r="AF97" s="61">
        <f t="shared" si="105"/>
        <v>16</v>
      </c>
      <c r="AG97" s="40">
        <f t="shared" si="118"/>
        <v>0</v>
      </c>
      <c r="AH97" s="40">
        <f t="shared" si="119"/>
        <v>-334.70815289048261</v>
      </c>
      <c r="AI97" s="44">
        <f t="shared" si="120"/>
        <v>5355.3304462477217</v>
      </c>
      <c r="AJ97" s="35">
        <f t="shared" si="106"/>
        <v>16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362.46278045137586</v>
      </c>
      <c r="AL97" s="57">
        <v>0</v>
      </c>
      <c r="AM97" s="57">
        <v>0</v>
      </c>
      <c r="AN97" s="61">
        <f t="shared" si="107"/>
        <v>16</v>
      </c>
      <c r="AO97" s="40">
        <f t="shared" si="121"/>
        <v>0</v>
      </c>
      <c r="AP97" s="40">
        <f t="shared" si="122"/>
        <v>0</v>
      </c>
      <c r="AQ97" s="44">
        <f t="shared" si="123"/>
        <v>5799.4044872220138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6</v>
      </c>
      <c r="G98" s="35">
        <f>SUMIFS(WORKING!$AC$3:$AC$6802,WORKING!$A$3:$A$6802,Results!$D$3,WORKING!$B$3:$B$6802,Results!A98,WORKING!$C$3:$C$6802,Results!C98)/1000</f>
        <v>2009.6355099999998</v>
      </c>
      <c r="H98" s="35">
        <f t="shared" si="108"/>
        <v>334.93925166666662</v>
      </c>
      <c r="I98" s="187">
        <v>7</v>
      </c>
      <c r="J98" s="212" t="s">
        <v>754</v>
      </c>
      <c r="K98" s="217">
        <f t="shared" si="109"/>
        <v>287.0907871428571</v>
      </c>
      <c r="L98" s="34">
        <f t="shared" si="102"/>
        <v>7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312.81112045331321</v>
      </c>
      <c r="N98" s="57">
        <v>0</v>
      </c>
      <c r="O98" s="57">
        <v>3</v>
      </c>
      <c r="P98" s="61">
        <f t="shared" si="103"/>
        <v>4</v>
      </c>
      <c r="Q98" s="40">
        <f t="shared" si="110"/>
        <v>0</v>
      </c>
      <c r="R98" s="40">
        <f t="shared" si="111"/>
        <v>-938.43336135993968</v>
      </c>
      <c r="S98" s="44">
        <f t="shared" si="112"/>
        <v>1251.2444818132528</v>
      </c>
      <c r="T98" s="35">
        <f t="shared" si="113"/>
        <v>4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339.50149892994784</v>
      </c>
      <c r="V98" s="57">
        <v>0</v>
      </c>
      <c r="W98" s="57">
        <v>0</v>
      </c>
      <c r="X98" s="61">
        <f t="shared" si="104"/>
        <v>4</v>
      </c>
      <c r="Y98" s="40">
        <f t="shared" si="114"/>
        <v>0</v>
      </c>
      <c r="Z98" s="40">
        <f t="shared" si="115"/>
        <v>0</v>
      </c>
      <c r="AA98" s="44">
        <f t="shared" si="116"/>
        <v>1358.0059957197914</v>
      </c>
      <c r="AB98" s="35">
        <f t="shared" si="117"/>
        <v>4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368.12486682304274</v>
      </c>
      <c r="AD98" s="57">
        <v>0</v>
      </c>
      <c r="AE98" s="57">
        <v>3</v>
      </c>
      <c r="AF98" s="61">
        <f t="shared" si="105"/>
        <v>1</v>
      </c>
      <c r="AG98" s="40">
        <f t="shared" si="118"/>
        <v>0</v>
      </c>
      <c r="AH98" s="40">
        <f t="shared" si="119"/>
        <v>-1104.3746004691282</v>
      </c>
      <c r="AI98" s="44">
        <f t="shared" si="120"/>
        <v>368.12486682304274</v>
      </c>
      <c r="AJ98" s="35">
        <f t="shared" si="106"/>
        <v>1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398.4147117654839</v>
      </c>
      <c r="AL98" s="57">
        <v>0</v>
      </c>
      <c r="AM98" s="57">
        <v>1</v>
      </c>
      <c r="AN98" s="61">
        <f t="shared" si="107"/>
        <v>0</v>
      </c>
      <c r="AO98" s="40">
        <f t="shared" si="121"/>
        <v>0</v>
      </c>
      <c r="AP98" s="40">
        <f t="shared" si="122"/>
        <v>-398.4147117654839</v>
      </c>
      <c r="AQ98" s="44">
        <f t="shared" si="123"/>
        <v>0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0</v>
      </c>
      <c r="G99" s="35">
        <f>SUMIFS(WORKING!$AC$3:$AC$6802,WORKING!$A$3:$A$6802,Results!$D$3,WORKING!$B$3:$B$6802,Results!A99,WORKING!$C$3:$C$6802,Results!C99)/1000</f>
        <v>0</v>
      </c>
      <c r="H99" s="35">
        <f t="shared" si="108"/>
        <v>0</v>
      </c>
      <c r="I99" s="187">
        <v>0</v>
      </c>
      <c r="J99" s="212" t="s">
        <v>754</v>
      </c>
      <c r="K99" s="217" t="str">
        <f t="shared" si="109"/>
        <v/>
      </c>
      <c r="L99" s="34">
        <f t="shared" si="102"/>
        <v>0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0</v>
      </c>
      <c r="N99" s="57">
        <v>0</v>
      </c>
      <c r="O99" s="57">
        <v>0</v>
      </c>
      <c r="P99" s="61">
        <f t="shared" si="103"/>
        <v>0</v>
      </c>
      <c r="Q99" s="40">
        <f t="shared" si="110"/>
        <v>0</v>
      </c>
      <c r="R99" s="40">
        <f t="shared" si="111"/>
        <v>0</v>
      </c>
      <c r="S99" s="44">
        <f t="shared" si="112"/>
        <v>0</v>
      </c>
      <c r="T99" s="35">
        <f t="shared" si="113"/>
        <v>0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0</v>
      </c>
      <c r="V99" s="57">
        <v>0</v>
      </c>
      <c r="W99" s="57">
        <v>0</v>
      </c>
      <c r="X99" s="61">
        <f t="shared" si="104"/>
        <v>0</v>
      </c>
      <c r="Y99" s="40">
        <f t="shared" si="114"/>
        <v>0</v>
      </c>
      <c r="Z99" s="40">
        <f t="shared" si="115"/>
        <v>0</v>
      </c>
      <c r="AA99" s="44">
        <f t="shared" si="116"/>
        <v>0</v>
      </c>
      <c r="AB99" s="35">
        <f t="shared" si="117"/>
        <v>0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0</v>
      </c>
      <c r="AD99" s="57">
        <v>0</v>
      </c>
      <c r="AE99" s="57">
        <v>0</v>
      </c>
      <c r="AF99" s="61">
        <f t="shared" si="105"/>
        <v>0</v>
      </c>
      <c r="AG99" s="40">
        <f t="shared" si="118"/>
        <v>0</v>
      </c>
      <c r="AH99" s="40">
        <f t="shared" si="119"/>
        <v>0</v>
      </c>
      <c r="AI99" s="44">
        <f t="shared" si="120"/>
        <v>0</v>
      </c>
      <c r="AJ99" s="35">
        <f t="shared" si="106"/>
        <v>0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0</v>
      </c>
      <c r="AL99" s="57">
        <v>0</v>
      </c>
      <c r="AM99" s="57">
        <v>0</v>
      </c>
      <c r="AN99" s="61">
        <f t="shared" si="107"/>
        <v>0</v>
      </c>
      <c r="AO99" s="40">
        <f t="shared" si="121"/>
        <v>0</v>
      </c>
      <c r="AP99" s="40">
        <f t="shared" si="122"/>
        <v>0</v>
      </c>
      <c r="AQ99" s="44">
        <f t="shared" si="123"/>
        <v>0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0</v>
      </c>
      <c r="G100" s="35">
        <f>SUMIFS(WORKING!$AC$3:$AC$6802,WORKING!$A$3:$A$6802,Results!$D$3,WORKING!$B$3:$B$6802,Results!A100,WORKING!$C$3:$C$6802,Results!C100)/1000</f>
        <v>0</v>
      </c>
      <c r="H100" s="35">
        <f t="shared" si="108"/>
        <v>0</v>
      </c>
      <c r="I100" s="187">
        <v>0</v>
      </c>
      <c r="J100" s="212" t="s">
        <v>754</v>
      </c>
      <c r="K100" s="217" t="str">
        <f t="shared" si="109"/>
        <v/>
      </c>
      <c r="L100" s="34">
        <f t="shared" si="102"/>
        <v>0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0</v>
      </c>
      <c r="N100" s="57">
        <v>0</v>
      </c>
      <c r="O100" s="57">
        <v>0</v>
      </c>
      <c r="P100" s="61">
        <f t="shared" si="103"/>
        <v>0</v>
      </c>
      <c r="Q100" s="40">
        <f t="shared" si="110"/>
        <v>0</v>
      </c>
      <c r="R100" s="40">
        <f t="shared" si="111"/>
        <v>0</v>
      </c>
      <c r="S100" s="44">
        <f t="shared" si="112"/>
        <v>0</v>
      </c>
      <c r="T100" s="35">
        <f t="shared" si="113"/>
        <v>0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0</v>
      </c>
      <c r="V100" s="57">
        <v>0</v>
      </c>
      <c r="W100" s="57">
        <v>0</v>
      </c>
      <c r="X100" s="61">
        <f t="shared" si="104"/>
        <v>0</v>
      </c>
      <c r="Y100" s="40">
        <f t="shared" si="114"/>
        <v>0</v>
      </c>
      <c r="Z100" s="40">
        <f t="shared" si="115"/>
        <v>0</v>
      </c>
      <c r="AA100" s="44">
        <f t="shared" si="116"/>
        <v>0</v>
      </c>
      <c r="AB100" s="35">
        <f t="shared" si="117"/>
        <v>0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0</v>
      </c>
      <c r="AD100" s="57">
        <v>0</v>
      </c>
      <c r="AE100" s="57">
        <v>0</v>
      </c>
      <c r="AF100" s="61">
        <f t="shared" si="105"/>
        <v>0</v>
      </c>
      <c r="AG100" s="40">
        <f t="shared" si="118"/>
        <v>0</v>
      </c>
      <c r="AH100" s="40">
        <f t="shared" si="119"/>
        <v>0</v>
      </c>
      <c r="AI100" s="44">
        <f t="shared" si="120"/>
        <v>0</v>
      </c>
      <c r="AJ100" s="35">
        <f t="shared" si="106"/>
        <v>0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0</v>
      </c>
      <c r="AL100" s="57">
        <v>0</v>
      </c>
      <c r="AM100" s="57">
        <v>0</v>
      </c>
      <c r="AN100" s="61">
        <f t="shared" si="107"/>
        <v>0</v>
      </c>
      <c r="AO100" s="40">
        <f t="shared" si="121"/>
        <v>0</v>
      </c>
      <c r="AP100" s="40">
        <f t="shared" si="122"/>
        <v>0</v>
      </c>
      <c r="AQ100" s="44">
        <f t="shared" si="123"/>
        <v>0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2</v>
      </c>
      <c r="G101" s="35">
        <f>SUMIFS(WORKING!$AC$3:$AC$6802,WORKING!$A$3:$A$6802,Results!$D$3,WORKING!$B$3:$B$6802,Results!A101,WORKING!$C$3:$C$6802,Results!C101)/1000</f>
        <v>1105.1465899999998</v>
      </c>
      <c r="H101" s="35">
        <f t="shared" si="108"/>
        <v>552.57329499999992</v>
      </c>
      <c r="I101" s="187">
        <v>1</v>
      </c>
      <c r="J101" s="212" t="s">
        <v>754</v>
      </c>
      <c r="K101" s="217">
        <f t="shared" si="109"/>
        <v>1105.1465899999998</v>
      </c>
      <c r="L101" s="34">
        <f t="shared" si="102"/>
        <v>1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1205.6691866117499</v>
      </c>
      <c r="N101" s="57">
        <v>1</v>
      </c>
      <c r="O101" s="57">
        <v>0</v>
      </c>
      <c r="P101" s="61">
        <f t="shared" si="103"/>
        <v>2</v>
      </c>
      <c r="Q101" s="40">
        <f t="shared" si="110"/>
        <v>1205.6691866117499</v>
      </c>
      <c r="R101" s="40">
        <f t="shared" si="111"/>
        <v>0</v>
      </c>
      <c r="S101" s="44">
        <f t="shared" si="112"/>
        <v>2411.3383732234997</v>
      </c>
      <c r="T101" s="35">
        <f t="shared" si="113"/>
        <v>2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1309.0077031716617</v>
      </c>
      <c r="V101" s="57">
        <v>0</v>
      </c>
      <c r="W101" s="57">
        <v>0</v>
      </c>
      <c r="X101" s="61">
        <f t="shared" si="104"/>
        <v>2</v>
      </c>
      <c r="Y101" s="40">
        <f t="shared" si="114"/>
        <v>0</v>
      </c>
      <c r="Z101" s="40">
        <f t="shared" si="115"/>
        <v>0</v>
      </c>
      <c r="AA101" s="44">
        <f t="shared" si="116"/>
        <v>2618.0154063433233</v>
      </c>
      <c r="AB101" s="35">
        <f t="shared" si="117"/>
        <v>2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1419.8754225916132</v>
      </c>
      <c r="AD101" s="57">
        <v>0</v>
      </c>
      <c r="AE101" s="57">
        <v>0</v>
      </c>
      <c r="AF101" s="61">
        <f t="shared" si="105"/>
        <v>2</v>
      </c>
      <c r="AG101" s="40">
        <f t="shared" si="118"/>
        <v>0</v>
      </c>
      <c r="AH101" s="40">
        <f t="shared" si="119"/>
        <v>0</v>
      </c>
      <c r="AI101" s="44">
        <f t="shared" si="120"/>
        <v>2839.7508451832264</v>
      </c>
      <c r="AJ101" s="35">
        <f t="shared" si="106"/>
        <v>2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1537.2522556554186</v>
      </c>
      <c r="AL101" s="57">
        <v>0</v>
      </c>
      <c r="AM101" s="57">
        <v>0</v>
      </c>
      <c r="AN101" s="61">
        <f t="shared" si="107"/>
        <v>2</v>
      </c>
      <c r="AO101" s="40">
        <f t="shared" si="121"/>
        <v>0</v>
      </c>
      <c r="AP101" s="40">
        <f t="shared" si="122"/>
        <v>0</v>
      </c>
      <c r="AQ101" s="44">
        <f t="shared" si="123"/>
        <v>3074.5045113108372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1</v>
      </c>
      <c r="G102" s="35">
        <f>SUMIFS(WORKING!$AC$3:$AC$6802,WORKING!$A$3:$A$6802,Results!$D$3,WORKING!$B$3:$B$6802,Results!A102,WORKING!$C$3:$C$6802,Results!C102)/1000</f>
        <v>101.05098</v>
      </c>
      <c r="H102" s="35">
        <f t="shared" si="108"/>
        <v>101.05098</v>
      </c>
      <c r="I102" s="187">
        <v>1</v>
      </c>
      <c r="J102" s="212" t="s">
        <v>754</v>
      </c>
      <c r="K102" s="217">
        <f t="shared" si="109"/>
        <v>101.05098</v>
      </c>
      <c r="L102" s="34">
        <f t="shared" si="102"/>
        <v>1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110.36162910479999</v>
      </c>
      <c r="N102" s="57">
        <v>0</v>
      </c>
      <c r="O102" s="57">
        <v>0</v>
      </c>
      <c r="P102" s="61">
        <f t="shared" si="103"/>
        <v>1</v>
      </c>
      <c r="Q102" s="40">
        <f t="shared" si="110"/>
        <v>0</v>
      </c>
      <c r="R102" s="40">
        <f t="shared" si="111"/>
        <v>0</v>
      </c>
      <c r="S102" s="44">
        <f t="shared" si="112"/>
        <v>110.36162910479999</v>
      </c>
      <c r="T102" s="35">
        <f t="shared" si="113"/>
        <v>1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119.85804290326053</v>
      </c>
      <c r="V102" s="57">
        <v>0</v>
      </c>
      <c r="W102" s="57">
        <v>0</v>
      </c>
      <c r="X102" s="61">
        <f t="shared" si="104"/>
        <v>1</v>
      </c>
      <c r="Y102" s="40">
        <f t="shared" si="114"/>
        <v>0</v>
      </c>
      <c r="Z102" s="40">
        <f t="shared" si="115"/>
        <v>0</v>
      </c>
      <c r="AA102" s="44">
        <f t="shared" si="116"/>
        <v>119.85804290326053</v>
      </c>
      <c r="AB102" s="35">
        <f t="shared" si="117"/>
        <v>1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130.04994981594578</v>
      </c>
      <c r="AD102" s="57">
        <v>0</v>
      </c>
      <c r="AE102" s="57">
        <v>0</v>
      </c>
      <c r="AF102" s="61">
        <f t="shared" si="105"/>
        <v>1</v>
      </c>
      <c r="AG102" s="40">
        <f t="shared" si="118"/>
        <v>0</v>
      </c>
      <c r="AH102" s="40">
        <f t="shared" si="119"/>
        <v>0</v>
      </c>
      <c r="AI102" s="44">
        <f t="shared" si="120"/>
        <v>130.04994981594578</v>
      </c>
      <c r="AJ102" s="35">
        <f t="shared" si="106"/>
        <v>1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140.84450572758132</v>
      </c>
      <c r="AL102" s="57">
        <v>0</v>
      </c>
      <c r="AM102" s="57">
        <v>0</v>
      </c>
      <c r="AN102" s="61">
        <f t="shared" si="107"/>
        <v>1</v>
      </c>
      <c r="AO102" s="40">
        <f t="shared" si="121"/>
        <v>0</v>
      </c>
      <c r="AP102" s="40">
        <f t="shared" si="122"/>
        <v>0</v>
      </c>
      <c r="AQ102" s="44">
        <f t="shared" si="123"/>
        <v>140.84450572758132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9</v>
      </c>
      <c r="G103" s="35">
        <f>SUMIFS(WORKING!$AC$3:$AC$6802,WORKING!$A$3:$A$6802,Results!$D$3,WORKING!$B$3:$B$6802,Results!A103,WORKING!$C$3:$C$6802,Results!C103)/1000</f>
        <v>6512.6970999999994</v>
      </c>
      <c r="H103" s="35">
        <f t="shared" si="108"/>
        <v>723.63301111111105</v>
      </c>
      <c r="I103" s="187">
        <v>8</v>
      </c>
      <c r="J103" s="212" t="s">
        <v>754</v>
      </c>
      <c r="K103" s="217">
        <f t="shared" si="109"/>
        <v>814.08713749999993</v>
      </c>
      <c r="L103" s="34">
        <f t="shared" si="102"/>
        <v>8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889.02028050054992</v>
      </c>
      <c r="N103" s="57">
        <v>0</v>
      </c>
      <c r="O103" s="57">
        <v>0</v>
      </c>
      <c r="P103" s="61">
        <f t="shared" si="103"/>
        <v>8</v>
      </c>
      <c r="Q103" s="40">
        <f t="shared" si="110"/>
        <v>0</v>
      </c>
      <c r="R103" s="40">
        <f t="shared" si="111"/>
        <v>0</v>
      </c>
      <c r="S103" s="44">
        <f t="shared" si="112"/>
        <v>7112.1622440043993</v>
      </c>
      <c r="T103" s="35">
        <f t="shared" si="113"/>
        <v>8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965.43702441706523</v>
      </c>
      <c r="V103" s="57">
        <v>0</v>
      </c>
      <c r="W103" s="57">
        <v>0</v>
      </c>
      <c r="X103" s="61">
        <f t="shared" si="104"/>
        <v>8</v>
      </c>
      <c r="Y103" s="40">
        <f t="shared" si="114"/>
        <v>0</v>
      </c>
      <c r="Z103" s="40">
        <f t="shared" si="115"/>
        <v>0</v>
      </c>
      <c r="AA103" s="44">
        <f t="shared" si="116"/>
        <v>7723.4961953365219</v>
      </c>
      <c r="AB103" s="35">
        <f t="shared" si="117"/>
        <v>8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1047.4424221194138</v>
      </c>
      <c r="AD103" s="57">
        <v>0</v>
      </c>
      <c r="AE103" s="57">
        <v>0</v>
      </c>
      <c r="AF103" s="61">
        <f t="shared" si="105"/>
        <v>8</v>
      </c>
      <c r="AG103" s="40">
        <f t="shared" si="118"/>
        <v>0</v>
      </c>
      <c r="AH103" s="40">
        <f t="shared" si="119"/>
        <v>0</v>
      </c>
      <c r="AI103" s="44">
        <f t="shared" si="120"/>
        <v>8379.5393769553102</v>
      </c>
      <c r="AJ103" s="35">
        <f t="shared" si="106"/>
        <v>8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1134.2873339282742</v>
      </c>
      <c r="AL103" s="57">
        <v>0</v>
      </c>
      <c r="AM103" s="57">
        <v>0</v>
      </c>
      <c r="AN103" s="61">
        <f t="shared" si="107"/>
        <v>8</v>
      </c>
      <c r="AO103" s="40">
        <f t="shared" si="121"/>
        <v>0</v>
      </c>
      <c r="AP103" s="40">
        <f t="shared" si="122"/>
        <v>0</v>
      </c>
      <c r="AQ103" s="44">
        <f t="shared" si="123"/>
        <v>9074.2986714261933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1</v>
      </c>
      <c r="G104" s="35">
        <f>SUMIFS(WORKING!$AC$3:$AC$6802,WORKING!$A$3:$A$6802,Results!$D$3,WORKING!$B$3:$B$6802,Results!A104,WORKING!$C$3:$C$6802,Results!C104)/1000</f>
        <v>2549.0697999999998</v>
      </c>
      <c r="H104" s="35">
        <f t="shared" si="108"/>
        <v>2549.0697999999998</v>
      </c>
      <c r="I104" s="187">
        <v>1</v>
      </c>
      <c r="J104" s="212" t="s">
        <v>754</v>
      </c>
      <c r="K104" s="217">
        <f t="shared" si="109"/>
        <v>2549.0697999999998</v>
      </c>
      <c r="L104" s="34">
        <f t="shared" si="102"/>
        <v>1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2672.6837797457497</v>
      </c>
      <c r="N104" s="57">
        <v>0</v>
      </c>
      <c r="O104" s="57">
        <v>0</v>
      </c>
      <c r="P104" s="61">
        <f t="shared" si="103"/>
        <v>1</v>
      </c>
      <c r="Q104" s="40">
        <f t="shared" si="110"/>
        <v>0</v>
      </c>
      <c r="R104" s="40">
        <f t="shared" si="111"/>
        <v>0</v>
      </c>
      <c r="S104" s="44">
        <f t="shared" si="112"/>
        <v>2672.6837797457497</v>
      </c>
      <c r="T104" s="35">
        <f t="shared" si="113"/>
        <v>1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2875.5370785676446</v>
      </c>
      <c r="V104" s="57">
        <v>0</v>
      </c>
      <c r="W104" s="57">
        <v>0</v>
      </c>
      <c r="X104" s="61">
        <f t="shared" si="104"/>
        <v>1</v>
      </c>
      <c r="Y104" s="40">
        <f t="shared" si="114"/>
        <v>0</v>
      </c>
      <c r="Z104" s="40">
        <f t="shared" si="115"/>
        <v>0</v>
      </c>
      <c r="AA104" s="44">
        <f t="shared" si="116"/>
        <v>2875.5370785676446</v>
      </c>
      <c r="AB104" s="35">
        <f t="shared" si="117"/>
        <v>1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3090.8680180261422</v>
      </c>
      <c r="AD104" s="57">
        <v>0</v>
      </c>
      <c r="AE104" s="57">
        <v>0</v>
      </c>
      <c r="AF104" s="61">
        <f t="shared" si="105"/>
        <v>1</v>
      </c>
      <c r="AG104" s="40">
        <f t="shared" si="118"/>
        <v>0</v>
      </c>
      <c r="AH104" s="40">
        <f t="shared" si="119"/>
        <v>0</v>
      </c>
      <c r="AI104" s="44">
        <f t="shared" si="120"/>
        <v>3090.8680180261422</v>
      </c>
      <c r="AJ104" s="35">
        <f t="shared" si="106"/>
        <v>1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3316.0492865530468</v>
      </c>
      <c r="AL104" s="57">
        <v>0</v>
      </c>
      <c r="AM104" s="57">
        <v>0</v>
      </c>
      <c r="AN104" s="61">
        <f t="shared" si="107"/>
        <v>1</v>
      </c>
      <c r="AO104" s="40">
        <f t="shared" si="121"/>
        <v>0</v>
      </c>
      <c r="AP104" s="40">
        <f t="shared" si="122"/>
        <v>0</v>
      </c>
      <c r="AQ104" s="44">
        <f t="shared" si="123"/>
        <v>3316.0492865530468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2</v>
      </c>
      <c r="G105" s="35">
        <f>SUMIFS(WORKING!$AC$3:$AC$6802,WORKING!$A$3:$A$6802,Results!$D$3,WORKING!$B$3:$B$6802,Results!A105,WORKING!$C$3:$C$6802,Results!C105)/1000</f>
        <v>2163.0762999999997</v>
      </c>
      <c r="H105" s="35">
        <f t="shared" si="108"/>
        <v>1081.5381499999999</v>
      </c>
      <c r="I105" s="187">
        <v>1</v>
      </c>
      <c r="J105" s="212" t="s">
        <v>754</v>
      </c>
      <c r="K105" s="217">
        <f t="shared" si="109"/>
        <v>2163.0762999999997</v>
      </c>
      <c r="L105" s="34">
        <f t="shared" si="102"/>
        <v>1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2267.9724275469998</v>
      </c>
      <c r="N105" s="57">
        <v>0</v>
      </c>
      <c r="O105" s="57">
        <v>0</v>
      </c>
      <c r="P105" s="61">
        <f t="shared" si="103"/>
        <v>1</v>
      </c>
      <c r="Q105" s="40">
        <f t="shared" si="110"/>
        <v>0</v>
      </c>
      <c r="R105" s="40">
        <f t="shared" si="111"/>
        <v>0</v>
      </c>
      <c r="S105" s="44">
        <f t="shared" si="112"/>
        <v>2267.9724275469998</v>
      </c>
      <c r="T105" s="35">
        <f t="shared" si="113"/>
        <v>1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2440.1091058252637</v>
      </c>
      <c r="V105" s="57">
        <v>0</v>
      </c>
      <c r="W105" s="57">
        <v>0</v>
      </c>
      <c r="X105" s="61">
        <f t="shared" si="104"/>
        <v>1</v>
      </c>
      <c r="Y105" s="40">
        <f t="shared" si="114"/>
        <v>0</v>
      </c>
      <c r="Z105" s="40">
        <f t="shared" si="115"/>
        <v>0</v>
      </c>
      <c r="AA105" s="44">
        <f t="shared" si="116"/>
        <v>2440.1091058252637</v>
      </c>
      <c r="AB105" s="35">
        <f t="shared" si="117"/>
        <v>1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2622.8340653514242</v>
      </c>
      <c r="AD105" s="57">
        <v>0</v>
      </c>
      <c r="AE105" s="57">
        <v>0</v>
      </c>
      <c r="AF105" s="61">
        <f t="shared" si="105"/>
        <v>1</v>
      </c>
      <c r="AG105" s="40">
        <f t="shared" si="118"/>
        <v>0</v>
      </c>
      <c r="AH105" s="40">
        <f t="shared" si="119"/>
        <v>0</v>
      </c>
      <c r="AI105" s="44">
        <f t="shared" si="120"/>
        <v>2622.8340653514242</v>
      </c>
      <c r="AJ105" s="35">
        <f t="shared" si="106"/>
        <v>1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2813.9178401073609</v>
      </c>
      <c r="AL105" s="57">
        <v>0</v>
      </c>
      <c r="AM105" s="57">
        <v>0</v>
      </c>
      <c r="AN105" s="61">
        <f t="shared" si="107"/>
        <v>1</v>
      </c>
      <c r="AO105" s="40">
        <f t="shared" si="121"/>
        <v>0</v>
      </c>
      <c r="AP105" s="40">
        <f t="shared" si="122"/>
        <v>0</v>
      </c>
      <c r="AQ105" s="44">
        <f t="shared" si="123"/>
        <v>2813.9178401073609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0</v>
      </c>
      <c r="G106" s="35">
        <f>SUMIFS(WORKING!$AC$3:$AC$6802,WORKING!$A$3:$A$6802,Results!$D$3,WORKING!$B$3:$B$6802,Results!A106,WORKING!$C$3:$C$6802,Results!C106)/1000</f>
        <v>380.56568000000004</v>
      </c>
      <c r="H106" s="35">
        <f t="shared" si="108"/>
        <v>0</v>
      </c>
      <c r="I106" s="187">
        <v>1</v>
      </c>
      <c r="J106" s="212" t="s">
        <v>754</v>
      </c>
      <c r="K106" s="217">
        <f t="shared" si="109"/>
        <v>380.56568000000004</v>
      </c>
      <c r="L106" s="34">
        <f t="shared" si="102"/>
        <v>1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398.85790588820004</v>
      </c>
      <c r="N106" s="57">
        <v>0</v>
      </c>
      <c r="O106" s="57">
        <v>0</v>
      </c>
      <c r="P106" s="61">
        <f t="shared" si="103"/>
        <v>1</v>
      </c>
      <c r="Q106" s="40">
        <f t="shared" si="110"/>
        <v>0</v>
      </c>
      <c r="R106" s="40">
        <f t="shared" si="111"/>
        <v>0</v>
      </c>
      <c r="S106" s="44">
        <f t="shared" si="112"/>
        <v>398.85790588820004</v>
      </c>
      <c r="T106" s="35">
        <f t="shared" si="113"/>
        <v>1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428.95559110754084</v>
      </c>
      <c r="V106" s="57">
        <v>0</v>
      </c>
      <c r="W106" s="57">
        <v>0</v>
      </c>
      <c r="X106" s="61">
        <f t="shared" si="104"/>
        <v>1</v>
      </c>
      <c r="Y106" s="40">
        <f t="shared" si="114"/>
        <v>0</v>
      </c>
      <c r="Z106" s="40">
        <f t="shared" si="115"/>
        <v>0</v>
      </c>
      <c r="AA106" s="44">
        <f t="shared" si="116"/>
        <v>428.95559110754084</v>
      </c>
      <c r="AB106" s="35">
        <f t="shared" si="117"/>
        <v>1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460.88922593212118</v>
      </c>
      <c r="AD106" s="57">
        <v>0</v>
      </c>
      <c r="AE106" s="57">
        <v>0</v>
      </c>
      <c r="AF106" s="61">
        <f t="shared" si="105"/>
        <v>1</v>
      </c>
      <c r="AG106" s="40">
        <f t="shared" si="118"/>
        <v>0</v>
      </c>
      <c r="AH106" s="40">
        <f t="shared" si="119"/>
        <v>0</v>
      </c>
      <c r="AI106" s="44">
        <f t="shared" si="120"/>
        <v>460.88922593212118</v>
      </c>
      <c r="AJ106" s="35">
        <f t="shared" si="106"/>
        <v>1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494.26494065461884</v>
      </c>
      <c r="AL106" s="57">
        <v>0</v>
      </c>
      <c r="AM106" s="57">
        <v>0</v>
      </c>
      <c r="AN106" s="61">
        <f t="shared" si="107"/>
        <v>1</v>
      </c>
      <c r="AO106" s="40">
        <f t="shared" si="121"/>
        <v>0</v>
      </c>
      <c r="AP106" s="40">
        <f t="shared" si="122"/>
        <v>0</v>
      </c>
      <c r="AQ106" s="44">
        <f t="shared" si="123"/>
        <v>494.26494065461884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>
        <v>0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40</v>
      </c>
      <c r="G112" s="41">
        <f>SUM(G92:G111)</f>
        <v>19527.13711</v>
      </c>
      <c r="H112" s="41">
        <f>IFERROR(G112/F112,0)</f>
        <v>488.17842774999997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38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19527.13711</v>
      </c>
      <c r="K112" s="41">
        <f>IFERROR(J112/I112,"")</f>
        <v>513.87202921052631</v>
      </c>
      <c r="L112" s="41">
        <f>SUM(L92:L111)</f>
        <v>38</v>
      </c>
      <c r="M112" s="41">
        <f>IFERROR(S112/P112,0)</f>
        <v>601.54192530792966</v>
      </c>
      <c r="N112" s="41">
        <f t="shared" ref="N112:T112" si="124">SUM(N92:N111)</f>
        <v>1</v>
      </c>
      <c r="O112" s="41">
        <f t="shared" si="124"/>
        <v>4</v>
      </c>
      <c r="P112" s="41">
        <f t="shared" si="124"/>
        <v>35</v>
      </c>
      <c r="Q112" s="41">
        <f t="shared" si="124"/>
        <v>1205.6691866117499</v>
      </c>
      <c r="R112" s="41">
        <f t="shared" si="124"/>
        <v>-1222.5125698570359</v>
      </c>
      <c r="S112" s="45">
        <f t="shared" si="124"/>
        <v>21053.967385777538</v>
      </c>
      <c r="T112" s="41">
        <f t="shared" si="124"/>
        <v>35</v>
      </c>
      <c r="U112" s="41">
        <f>IFERROR(AA112/X112,0)</f>
        <v>651.6710360607766</v>
      </c>
      <c r="V112" s="41">
        <f t="shared" ref="V112:AB112" si="125">SUM(V92:V111)</f>
        <v>0</v>
      </c>
      <c r="W112" s="41">
        <f t="shared" si="125"/>
        <v>0</v>
      </c>
      <c r="X112" s="41">
        <f t="shared" si="125"/>
        <v>35</v>
      </c>
      <c r="Y112" s="41">
        <f t="shared" si="125"/>
        <v>0</v>
      </c>
      <c r="Z112" s="41">
        <f t="shared" si="125"/>
        <v>0</v>
      </c>
      <c r="AA112" s="45">
        <f t="shared" si="125"/>
        <v>22808.486262127182</v>
      </c>
      <c r="AB112" s="41">
        <f t="shared" si="125"/>
        <v>35</v>
      </c>
      <c r="AC112" s="41">
        <f>IFERROR(AI112/AF112,0)</f>
        <v>749.91570304306242</v>
      </c>
      <c r="AD112" s="41">
        <f t="shared" ref="AD112:AJ112" si="126">SUM(AD92:AD111)</f>
        <v>0</v>
      </c>
      <c r="AE112" s="41">
        <f t="shared" si="126"/>
        <v>4</v>
      </c>
      <c r="AF112" s="41">
        <f t="shared" si="126"/>
        <v>31</v>
      </c>
      <c r="AG112" s="41">
        <f t="shared" si="126"/>
        <v>0</v>
      </c>
      <c r="AH112" s="41">
        <f t="shared" si="126"/>
        <v>-1439.0827533596107</v>
      </c>
      <c r="AI112" s="45">
        <f t="shared" si="126"/>
        <v>23247.386794334936</v>
      </c>
      <c r="AJ112" s="41">
        <f t="shared" si="126"/>
        <v>31</v>
      </c>
      <c r="AK112" s="41">
        <f>IFERROR(AQ112/AN112,0)</f>
        <v>823.77614143338849</v>
      </c>
      <c r="AL112" s="41">
        <f t="shared" ref="AL112:AQ112" si="127">SUM(AL92:AL111)</f>
        <v>0</v>
      </c>
      <c r="AM112" s="41">
        <f t="shared" si="127"/>
        <v>1</v>
      </c>
      <c r="AN112" s="41">
        <f t="shared" si="127"/>
        <v>30</v>
      </c>
      <c r="AO112" s="41">
        <f t="shared" si="127"/>
        <v>0</v>
      </c>
      <c r="AP112" s="41">
        <f t="shared" si="127"/>
        <v>-398.4147117654839</v>
      </c>
      <c r="AQ112" s="45">
        <f t="shared" si="127"/>
        <v>24713.284243001654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16194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17002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17989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19356.164000000001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-4859.9673857775379</v>
      </c>
      <c r="T114" s="39"/>
      <c r="U114" s="39"/>
      <c r="V114" s="53"/>
      <c r="W114" s="53"/>
      <c r="X114" s="110"/>
      <c r="Y114" s="39"/>
      <c r="Z114" s="39"/>
      <c r="AA114" s="54">
        <f>AA113-AA112</f>
        <v>-5806.4862621271823</v>
      </c>
      <c r="AB114" s="39"/>
      <c r="AC114" s="53"/>
      <c r="AD114" s="53"/>
      <c r="AE114" s="110"/>
      <c r="AF114" s="39"/>
      <c r="AG114" s="39"/>
      <c r="AH114" s="39"/>
      <c r="AI114" s="54">
        <f>AI113-AI112</f>
        <v>-5258.386794334936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-5357.1202430016529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Empowerment and Stakeholder Management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189.73500000000001</v>
      </c>
      <c r="H120" s="35">
        <f>IFERROR(G120/F120,0)</f>
        <v>0</v>
      </c>
      <c r="I120" s="156">
        <v>0</v>
      </c>
      <c r="J120" s="211" t="s">
        <v>754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>
        <v>0</v>
      </c>
      <c r="J121" s="212" t="s">
        <v>754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>
        <v>0</v>
      </c>
      <c r="J122" s="212" t="s">
        <v>754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>
        <v>0</v>
      </c>
      <c r="J123" s="212" t="s">
        <v>754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0</v>
      </c>
      <c r="G124" s="35">
        <f>SUMIFS(WORKING!$AC$3:$AC$6802,WORKING!$A$3:$A$6802,Results!$D$3,WORKING!$B$3:$B$6802,Results!A124,WORKING!$C$3:$C$6802,Results!C124)/1000</f>
        <v>0</v>
      </c>
      <c r="H124" s="35">
        <f t="shared" si="134"/>
        <v>0</v>
      </c>
      <c r="I124" s="187">
        <v>0</v>
      </c>
      <c r="J124" s="212" t="s">
        <v>754</v>
      </c>
      <c r="K124" s="217" t="str">
        <f t="shared" si="135"/>
        <v/>
      </c>
      <c r="L124" s="34">
        <f t="shared" si="128"/>
        <v>0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0</v>
      </c>
      <c r="N124" s="57">
        <v>0</v>
      </c>
      <c r="O124" s="57">
        <v>0</v>
      </c>
      <c r="P124" s="61">
        <f t="shared" si="129"/>
        <v>0</v>
      </c>
      <c r="Q124" s="40">
        <f t="shared" si="136"/>
        <v>0</v>
      </c>
      <c r="R124" s="40">
        <f t="shared" si="137"/>
        <v>0</v>
      </c>
      <c r="S124" s="44">
        <f t="shared" si="138"/>
        <v>0</v>
      </c>
      <c r="T124" s="35">
        <f t="shared" si="139"/>
        <v>0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0</v>
      </c>
      <c r="V124" s="57">
        <v>0</v>
      </c>
      <c r="W124" s="57">
        <v>0</v>
      </c>
      <c r="X124" s="61">
        <f t="shared" si="130"/>
        <v>0</v>
      </c>
      <c r="Y124" s="40">
        <f t="shared" si="140"/>
        <v>0</v>
      </c>
      <c r="Z124" s="40">
        <f t="shared" si="141"/>
        <v>0</v>
      </c>
      <c r="AA124" s="44">
        <f t="shared" si="142"/>
        <v>0</v>
      </c>
      <c r="AB124" s="35">
        <f t="shared" si="143"/>
        <v>0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0</v>
      </c>
      <c r="AD124" s="57">
        <v>0</v>
      </c>
      <c r="AE124" s="57">
        <v>0</v>
      </c>
      <c r="AF124" s="61">
        <f t="shared" si="131"/>
        <v>0</v>
      </c>
      <c r="AG124" s="40">
        <f t="shared" si="144"/>
        <v>0</v>
      </c>
      <c r="AH124" s="40">
        <f t="shared" si="145"/>
        <v>0</v>
      </c>
      <c r="AI124" s="44">
        <f t="shared" si="146"/>
        <v>0</v>
      </c>
      <c r="AJ124" s="35">
        <f t="shared" si="132"/>
        <v>0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0</v>
      </c>
      <c r="AL124" s="57">
        <v>0</v>
      </c>
      <c r="AM124" s="57">
        <v>0</v>
      </c>
      <c r="AN124" s="61">
        <f t="shared" si="133"/>
        <v>0</v>
      </c>
      <c r="AO124" s="40">
        <f t="shared" si="147"/>
        <v>0</v>
      </c>
      <c r="AP124" s="40">
        <f t="shared" si="148"/>
        <v>0</v>
      </c>
      <c r="AQ124" s="44">
        <f t="shared" si="149"/>
        <v>0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3</v>
      </c>
      <c r="G125" s="35">
        <f>SUMIFS(WORKING!$AC$3:$AC$6802,WORKING!$A$3:$A$6802,Results!$D$3,WORKING!$B$3:$B$6802,Results!A125,WORKING!$C$3:$C$6802,Results!C125)/1000</f>
        <v>344.64686999999998</v>
      </c>
      <c r="H125" s="35">
        <f t="shared" si="134"/>
        <v>114.88229</v>
      </c>
      <c r="I125" s="187">
        <v>3</v>
      </c>
      <c r="J125" s="212" t="s">
        <v>754</v>
      </c>
      <c r="K125" s="217">
        <f t="shared" si="135"/>
        <v>114.88229</v>
      </c>
      <c r="L125" s="34">
        <f t="shared" si="128"/>
        <v>3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125.04742213022155</v>
      </c>
      <c r="N125" s="57">
        <v>1</v>
      </c>
      <c r="O125" s="57">
        <v>2</v>
      </c>
      <c r="P125" s="61">
        <f t="shared" si="129"/>
        <v>2</v>
      </c>
      <c r="Q125" s="40">
        <f t="shared" si="136"/>
        <v>125.04742213022155</v>
      </c>
      <c r="R125" s="40">
        <f t="shared" si="137"/>
        <v>-250.0948442604431</v>
      </c>
      <c r="S125" s="44">
        <f t="shared" si="138"/>
        <v>250.0948442604431</v>
      </c>
      <c r="T125" s="35">
        <f t="shared" si="139"/>
        <v>2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135.67883855368464</v>
      </c>
      <c r="V125" s="57">
        <v>0</v>
      </c>
      <c r="W125" s="57">
        <v>0</v>
      </c>
      <c r="X125" s="61">
        <f t="shared" si="130"/>
        <v>2</v>
      </c>
      <c r="Y125" s="40">
        <f t="shared" si="140"/>
        <v>0</v>
      </c>
      <c r="Z125" s="40">
        <f t="shared" si="141"/>
        <v>0</v>
      </c>
      <c r="AA125" s="44">
        <f t="shared" si="142"/>
        <v>271.35767710736928</v>
      </c>
      <c r="AB125" s="35">
        <f t="shared" si="143"/>
        <v>2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147.07649450748352</v>
      </c>
      <c r="AD125" s="57">
        <v>0</v>
      </c>
      <c r="AE125" s="57">
        <v>0</v>
      </c>
      <c r="AF125" s="61">
        <f t="shared" si="131"/>
        <v>2</v>
      </c>
      <c r="AG125" s="40">
        <f t="shared" si="144"/>
        <v>0</v>
      </c>
      <c r="AH125" s="40">
        <f t="shared" si="145"/>
        <v>0</v>
      </c>
      <c r="AI125" s="44">
        <f t="shared" si="146"/>
        <v>294.15298901496703</v>
      </c>
      <c r="AJ125" s="35">
        <f t="shared" si="132"/>
        <v>2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159.1332156711938</v>
      </c>
      <c r="AL125" s="57">
        <v>0</v>
      </c>
      <c r="AM125" s="57">
        <v>0</v>
      </c>
      <c r="AN125" s="61">
        <f t="shared" si="133"/>
        <v>2</v>
      </c>
      <c r="AO125" s="40">
        <f t="shared" si="147"/>
        <v>0</v>
      </c>
      <c r="AP125" s="40">
        <f t="shared" si="148"/>
        <v>0</v>
      </c>
      <c r="AQ125" s="44">
        <f t="shared" si="149"/>
        <v>318.26643134238759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1</v>
      </c>
      <c r="G126" s="35">
        <f>SUMIFS(WORKING!$AC$3:$AC$6802,WORKING!$A$3:$A$6802,Results!$D$3,WORKING!$B$3:$B$6802,Results!A126,WORKING!$C$3:$C$6802,Results!C126)/1000</f>
        <v>296.13201000000004</v>
      </c>
      <c r="H126" s="35">
        <f t="shared" si="134"/>
        <v>296.13201000000004</v>
      </c>
      <c r="I126" s="187">
        <v>1</v>
      </c>
      <c r="J126" s="212" t="s">
        <v>754</v>
      </c>
      <c r="K126" s="217">
        <f t="shared" si="135"/>
        <v>296.13201000000004</v>
      </c>
      <c r="L126" s="34">
        <f t="shared" si="128"/>
        <v>1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322.12461438921912</v>
      </c>
      <c r="N126" s="57">
        <v>10</v>
      </c>
      <c r="O126" s="57">
        <v>5</v>
      </c>
      <c r="P126" s="61">
        <f t="shared" si="129"/>
        <v>6</v>
      </c>
      <c r="Q126" s="40">
        <f t="shared" si="136"/>
        <v>3221.246143892191</v>
      </c>
      <c r="R126" s="40">
        <f t="shared" si="137"/>
        <v>-1610.6230719460955</v>
      </c>
      <c r="S126" s="44">
        <f t="shared" si="138"/>
        <v>1932.7476863353147</v>
      </c>
      <c r="T126" s="35">
        <f t="shared" si="139"/>
        <v>6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349.44152608501861</v>
      </c>
      <c r="V126" s="57">
        <v>0</v>
      </c>
      <c r="W126" s="57">
        <v>0</v>
      </c>
      <c r="X126" s="61">
        <f t="shared" si="130"/>
        <v>6</v>
      </c>
      <c r="Y126" s="40">
        <f t="shared" si="140"/>
        <v>0</v>
      </c>
      <c r="Z126" s="40">
        <f t="shared" si="141"/>
        <v>0</v>
      </c>
      <c r="AA126" s="44">
        <f t="shared" si="142"/>
        <v>2096.6491565101114</v>
      </c>
      <c r="AB126" s="35">
        <f t="shared" si="143"/>
        <v>6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378.72084222456687</v>
      </c>
      <c r="AD126" s="57">
        <v>0</v>
      </c>
      <c r="AE126" s="57">
        <v>5</v>
      </c>
      <c r="AF126" s="61">
        <f t="shared" si="131"/>
        <v>1</v>
      </c>
      <c r="AG126" s="40">
        <f t="shared" si="144"/>
        <v>0</v>
      </c>
      <c r="AH126" s="40">
        <f t="shared" si="145"/>
        <v>-1893.6042111228344</v>
      </c>
      <c r="AI126" s="44">
        <f t="shared" si="146"/>
        <v>378.72084222456687</v>
      </c>
      <c r="AJ126" s="35">
        <f t="shared" si="132"/>
        <v>1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409.68582926819425</v>
      </c>
      <c r="AL126" s="57">
        <v>0</v>
      </c>
      <c r="AM126" s="57">
        <v>0</v>
      </c>
      <c r="AN126" s="61">
        <f t="shared" si="133"/>
        <v>1</v>
      </c>
      <c r="AO126" s="40">
        <f t="shared" si="147"/>
        <v>0</v>
      </c>
      <c r="AP126" s="40">
        <f t="shared" si="148"/>
        <v>0</v>
      </c>
      <c r="AQ126" s="44">
        <f t="shared" si="149"/>
        <v>409.68582926819425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0</v>
      </c>
      <c r="G127" s="35">
        <f>SUMIFS(WORKING!$AC$3:$AC$6802,WORKING!$A$3:$A$6802,Results!$D$3,WORKING!$B$3:$B$6802,Results!A127,WORKING!$C$3:$C$6802,Results!C127)/1000</f>
        <v>0</v>
      </c>
      <c r="H127" s="35">
        <f t="shared" si="134"/>
        <v>0</v>
      </c>
      <c r="I127" s="187">
        <v>0</v>
      </c>
      <c r="J127" s="212" t="s">
        <v>754</v>
      </c>
      <c r="K127" s="217" t="str">
        <f t="shared" si="135"/>
        <v/>
      </c>
      <c r="L127" s="34">
        <f t="shared" si="128"/>
        <v>0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0</v>
      </c>
      <c r="N127" s="57">
        <v>0</v>
      </c>
      <c r="O127" s="57">
        <v>0</v>
      </c>
      <c r="P127" s="61">
        <f t="shared" si="129"/>
        <v>0</v>
      </c>
      <c r="Q127" s="40">
        <f t="shared" si="136"/>
        <v>0</v>
      </c>
      <c r="R127" s="40">
        <f t="shared" si="137"/>
        <v>0</v>
      </c>
      <c r="S127" s="44">
        <f t="shared" si="138"/>
        <v>0</v>
      </c>
      <c r="T127" s="35">
        <f t="shared" si="139"/>
        <v>0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0</v>
      </c>
      <c r="V127" s="57">
        <v>0</v>
      </c>
      <c r="W127" s="57">
        <v>0</v>
      </c>
      <c r="X127" s="61">
        <f t="shared" si="130"/>
        <v>0</v>
      </c>
      <c r="Y127" s="40">
        <f t="shared" si="140"/>
        <v>0</v>
      </c>
      <c r="Z127" s="40">
        <f t="shared" si="141"/>
        <v>0</v>
      </c>
      <c r="AA127" s="44">
        <f t="shared" si="142"/>
        <v>0</v>
      </c>
      <c r="AB127" s="35">
        <f t="shared" si="143"/>
        <v>0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0</v>
      </c>
      <c r="AD127" s="57">
        <v>0</v>
      </c>
      <c r="AE127" s="57">
        <v>0</v>
      </c>
      <c r="AF127" s="61">
        <f t="shared" si="131"/>
        <v>0</v>
      </c>
      <c r="AG127" s="40">
        <f t="shared" si="144"/>
        <v>0</v>
      </c>
      <c r="AH127" s="40">
        <f t="shared" si="145"/>
        <v>0</v>
      </c>
      <c r="AI127" s="44">
        <f t="shared" si="146"/>
        <v>0</v>
      </c>
      <c r="AJ127" s="35">
        <f t="shared" si="132"/>
        <v>0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0</v>
      </c>
      <c r="AL127" s="57">
        <v>0</v>
      </c>
      <c r="AM127" s="57">
        <v>0</v>
      </c>
      <c r="AN127" s="61">
        <f t="shared" si="133"/>
        <v>0</v>
      </c>
      <c r="AO127" s="40">
        <f t="shared" si="147"/>
        <v>0</v>
      </c>
      <c r="AP127" s="40">
        <f t="shared" si="148"/>
        <v>0</v>
      </c>
      <c r="AQ127" s="44">
        <f t="shared" si="149"/>
        <v>0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1</v>
      </c>
      <c r="G128" s="35">
        <f>SUMIFS(WORKING!$AC$3:$AC$6802,WORKING!$A$3:$A$6802,Results!$D$3,WORKING!$B$3:$B$6802,Results!A128,WORKING!$C$3:$C$6802,Results!C128)/1000</f>
        <v>419.56796999999995</v>
      </c>
      <c r="H128" s="35">
        <f t="shared" si="134"/>
        <v>419.56796999999995</v>
      </c>
      <c r="I128" s="187">
        <v>1</v>
      </c>
      <c r="J128" s="212" t="s">
        <v>754</v>
      </c>
      <c r="K128" s="217">
        <f t="shared" si="135"/>
        <v>419.56796999999995</v>
      </c>
      <c r="L128" s="34">
        <f t="shared" si="128"/>
        <v>1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458.22583360139998</v>
      </c>
      <c r="N128" s="57">
        <v>0</v>
      </c>
      <c r="O128" s="57">
        <v>1</v>
      </c>
      <c r="P128" s="61">
        <f t="shared" si="129"/>
        <v>0</v>
      </c>
      <c r="Q128" s="40">
        <f t="shared" si="136"/>
        <v>0</v>
      </c>
      <c r="R128" s="40">
        <f t="shared" si="137"/>
        <v>-458.22583360139998</v>
      </c>
      <c r="S128" s="44">
        <f t="shared" si="138"/>
        <v>0</v>
      </c>
      <c r="T128" s="35">
        <f t="shared" si="139"/>
        <v>0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497.65494026768619</v>
      </c>
      <c r="V128" s="57">
        <v>0</v>
      </c>
      <c r="W128" s="57">
        <v>0</v>
      </c>
      <c r="X128" s="61">
        <f t="shared" si="130"/>
        <v>0</v>
      </c>
      <c r="Y128" s="40">
        <f t="shared" si="140"/>
        <v>0</v>
      </c>
      <c r="Z128" s="40">
        <f t="shared" si="141"/>
        <v>0</v>
      </c>
      <c r="AA128" s="44">
        <f t="shared" si="142"/>
        <v>0</v>
      </c>
      <c r="AB128" s="35">
        <f t="shared" si="143"/>
        <v>0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539.97169752180776</v>
      </c>
      <c r="AD128" s="57">
        <v>0</v>
      </c>
      <c r="AE128" s="57">
        <v>0</v>
      </c>
      <c r="AF128" s="61">
        <f t="shared" si="131"/>
        <v>0</v>
      </c>
      <c r="AG128" s="40">
        <f t="shared" si="144"/>
        <v>0</v>
      </c>
      <c r="AH128" s="40">
        <f t="shared" si="145"/>
        <v>0</v>
      </c>
      <c r="AI128" s="44">
        <f t="shared" si="146"/>
        <v>0</v>
      </c>
      <c r="AJ128" s="35">
        <f t="shared" si="132"/>
        <v>0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584.79060724086423</v>
      </c>
      <c r="AL128" s="57">
        <v>0</v>
      </c>
      <c r="AM128" s="57">
        <v>0</v>
      </c>
      <c r="AN128" s="61">
        <f t="shared" si="133"/>
        <v>0</v>
      </c>
      <c r="AO128" s="40">
        <f t="shared" si="147"/>
        <v>0</v>
      </c>
      <c r="AP128" s="40">
        <f t="shared" si="148"/>
        <v>0</v>
      </c>
      <c r="AQ128" s="44">
        <f t="shared" si="149"/>
        <v>0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13</v>
      </c>
      <c r="G129" s="35">
        <f>SUMIFS(WORKING!$AC$3:$AC$6802,WORKING!$A$3:$A$6802,Results!$D$3,WORKING!$B$3:$B$6802,Results!A129,WORKING!$C$3:$C$6802,Results!C129)/1000</f>
        <v>6442.4700899999998</v>
      </c>
      <c r="H129" s="35">
        <f t="shared" si="134"/>
        <v>495.57462230769227</v>
      </c>
      <c r="I129" s="187">
        <v>13</v>
      </c>
      <c r="J129" s="212" t="s">
        <v>754</v>
      </c>
      <c r="K129" s="217">
        <f t="shared" si="135"/>
        <v>495.57462230769227</v>
      </c>
      <c r="L129" s="34">
        <f t="shared" si="128"/>
        <v>13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540.41528708726321</v>
      </c>
      <c r="N129" s="57">
        <v>0</v>
      </c>
      <c r="O129" s="57">
        <v>0</v>
      </c>
      <c r="P129" s="61">
        <f t="shared" si="129"/>
        <v>13</v>
      </c>
      <c r="Q129" s="40">
        <f t="shared" si="136"/>
        <v>0</v>
      </c>
      <c r="R129" s="40">
        <f t="shared" si="137"/>
        <v>0</v>
      </c>
      <c r="S129" s="44">
        <f t="shared" si="138"/>
        <v>7025.3987321344221</v>
      </c>
      <c r="T129" s="35">
        <f t="shared" si="139"/>
        <v>13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586.66358727877571</v>
      </c>
      <c r="V129" s="57">
        <v>0</v>
      </c>
      <c r="W129" s="57">
        <v>0</v>
      </c>
      <c r="X129" s="61">
        <f t="shared" si="130"/>
        <v>13</v>
      </c>
      <c r="Y129" s="40">
        <f t="shared" si="140"/>
        <v>0</v>
      </c>
      <c r="Z129" s="40">
        <f t="shared" si="141"/>
        <v>0</v>
      </c>
      <c r="AA129" s="44">
        <f t="shared" si="142"/>
        <v>7626.6266346240845</v>
      </c>
      <c r="AB129" s="35">
        <f t="shared" si="143"/>
        <v>13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636.27457494817907</v>
      </c>
      <c r="AD129" s="57">
        <v>0</v>
      </c>
      <c r="AE129" s="57">
        <v>0</v>
      </c>
      <c r="AF129" s="61">
        <f t="shared" si="131"/>
        <v>13</v>
      </c>
      <c r="AG129" s="40">
        <f t="shared" si="144"/>
        <v>0</v>
      </c>
      <c r="AH129" s="40">
        <f t="shared" si="145"/>
        <v>0</v>
      </c>
      <c r="AI129" s="44">
        <f t="shared" si="146"/>
        <v>8271.5694743263284</v>
      </c>
      <c r="AJ129" s="35">
        <f t="shared" si="132"/>
        <v>13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688.78982204778595</v>
      </c>
      <c r="AL129" s="57">
        <v>0</v>
      </c>
      <c r="AM129" s="57">
        <v>0</v>
      </c>
      <c r="AN129" s="61">
        <f t="shared" si="133"/>
        <v>13</v>
      </c>
      <c r="AO129" s="40">
        <f t="shared" si="147"/>
        <v>0</v>
      </c>
      <c r="AP129" s="40">
        <f t="shared" si="148"/>
        <v>0</v>
      </c>
      <c r="AQ129" s="44">
        <f t="shared" si="149"/>
        <v>8954.2676866212169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0</v>
      </c>
      <c r="G130" s="35">
        <f>SUMIFS(WORKING!$AC$3:$AC$6802,WORKING!$A$3:$A$6802,Results!$D$3,WORKING!$B$3:$B$6802,Results!A130,WORKING!$C$3:$C$6802,Results!C130)/1000</f>
        <v>0</v>
      </c>
      <c r="H130" s="35">
        <f t="shared" si="134"/>
        <v>0</v>
      </c>
      <c r="I130" s="187">
        <v>0</v>
      </c>
      <c r="J130" s="212" t="s">
        <v>754</v>
      </c>
      <c r="K130" s="217" t="str">
        <f t="shared" si="135"/>
        <v/>
      </c>
      <c r="L130" s="34">
        <f t="shared" si="128"/>
        <v>0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0</v>
      </c>
      <c r="N130" s="57">
        <v>0</v>
      </c>
      <c r="O130" s="57">
        <v>0</v>
      </c>
      <c r="P130" s="61">
        <f t="shared" si="129"/>
        <v>0</v>
      </c>
      <c r="Q130" s="40">
        <f t="shared" si="136"/>
        <v>0</v>
      </c>
      <c r="R130" s="40">
        <f t="shared" si="137"/>
        <v>0</v>
      </c>
      <c r="S130" s="44">
        <f t="shared" si="138"/>
        <v>0</v>
      </c>
      <c r="T130" s="35">
        <f t="shared" si="139"/>
        <v>0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0</v>
      </c>
      <c r="V130" s="57">
        <v>0</v>
      </c>
      <c r="W130" s="57">
        <v>0</v>
      </c>
      <c r="X130" s="61">
        <f t="shared" si="130"/>
        <v>0</v>
      </c>
      <c r="Y130" s="40">
        <f t="shared" si="140"/>
        <v>0</v>
      </c>
      <c r="Z130" s="40">
        <f t="shared" si="141"/>
        <v>0</v>
      </c>
      <c r="AA130" s="44">
        <f t="shared" si="142"/>
        <v>0</v>
      </c>
      <c r="AB130" s="35">
        <f t="shared" si="143"/>
        <v>0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0</v>
      </c>
      <c r="AD130" s="57">
        <v>0</v>
      </c>
      <c r="AE130" s="57">
        <v>0</v>
      </c>
      <c r="AF130" s="61">
        <f t="shared" si="131"/>
        <v>0</v>
      </c>
      <c r="AG130" s="40">
        <f t="shared" si="144"/>
        <v>0</v>
      </c>
      <c r="AH130" s="40">
        <f t="shared" si="145"/>
        <v>0</v>
      </c>
      <c r="AI130" s="44">
        <f t="shared" si="146"/>
        <v>0</v>
      </c>
      <c r="AJ130" s="35">
        <f t="shared" si="132"/>
        <v>0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0</v>
      </c>
      <c r="AL130" s="57">
        <v>0</v>
      </c>
      <c r="AM130" s="57">
        <v>0</v>
      </c>
      <c r="AN130" s="61">
        <f t="shared" si="133"/>
        <v>0</v>
      </c>
      <c r="AO130" s="40">
        <f t="shared" si="147"/>
        <v>0</v>
      </c>
      <c r="AP130" s="40">
        <f t="shared" si="148"/>
        <v>0</v>
      </c>
      <c r="AQ130" s="44">
        <f t="shared" si="149"/>
        <v>0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13</v>
      </c>
      <c r="G131" s="35">
        <f>SUMIFS(WORKING!$AC$3:$AC$6802,WORKING!$A$3:$A$6802,Results!$D$3,WORKING!$B$3:$B$6802,Results!A131,WORKING!$C$3:$C$6802,Results!C131)/1000</f>
        <v>9839.1379100000013</v>
      </c>
      <c r="H131" s="35">
        <f t="shared" si="134"/>
        <v>756.85676230769241</v>
      </c>
      <c r="I131" s="187">
        <v>14</v>
      </c>
      <c r="J131" s="212" t="s">
        <v>754</v>
      </c>
      <c r="K131" s="217">
        <f t="shared" si="135"/>
        <v>702.79556500000012</v>
      </c>
      <c r="L131" s="34">
        <f t="shared" si="128"/>
        <v>14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767.34484963442878</v>
      </c>
      <c r="N131" s="57">
        <v>0</v>
      </c>
      <c r="O131" s="57">
        <v>0</v>
      </c>
      <c r="P131" s="61">
        <f t="shared" si="129"/>
        <v>14</v>
      </c>
      <c r="Q131" s="40">
        <f t="shared" si="136"/>
        <v>0</v>
      </c>
      <c r="R131" s="40">
        <f t="shared" si="137"/>
        <v>0</v>
      </c>
      <c r="S131" s="44">
        <f t="shared" si="138"/>
        <v>10742.827894882003</v>
      </c>
      <c r="T131" s="35">
        <f t="shared" si="139"/>
        <v>14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833.15088343482512</v>
      </c>
      <c r="V131" s="57">
        <v>0</v>
      </c>
      <c r="W131" s="57">
        <v>0</v>
      </c>
      <c r="X131" s="61">
        <f t="shared" si="130"/>
        <v>14</v>
      </c>
      <c r="Y131" s="40">
        <f t="shared" si="140"/>
        <v>0</v>
      </c>
      <c r="Z131" s="40">
        <f t="shared" si="141"/>
        <v>0</v>
      </c>
      <c r="AA131" s="44">
        <f t="shared" si="142"/>
        <v>11664.112368087552</v>
      </c>
      <c r="AB131" s="35">
        <f t="shared" si="143"/>
        <v>14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903.75489658645427</v>
      </c>
      <c r="AD131" s="57">
        <v>0</v>
      </c>
      <c r="AE131" s="57">
        <v>0</v>
      </c>
      <c r="AF131" s="61">
        <f t="shared" si="131"/>
        <v>14</v>
      </c>
      <c r="AG131" s="40">
        <f t="shared" si="144"/>
        <v>0</v>
      </c>
      <c r="AH131" s="40">
        <f t="shared" si="145"/>
        <v>0</v>
      </c>
      <c r="AI131" s="44">
        <f t="shared" si="146"/>
        <v>12652.568552210359</v>
      </c>
      <c r="AJ131" s="35">
        <f t="shared" si="132"/>
        <v>14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978.50800237268186</v>
      </c>
      <c r="AL131" s="57">
        <v>0</v>
      </c>
      <c r="AM131" s="57">
        <v>0</v>
      </c>
      <c r="AN131" s="61">
        <f t="shared" si="133"/>
        <v>14</v>
      </c>
      <c r="AO131" s="40">
        <f t="shared" si="147"/>
        <v>0</v>
      </c>
      <c r="AP131" s="40">
        <f t="shared" si="148"/>
        <v>0</v>
      </c>
      <c r="AQ131" s="44">
        <f t="shared" si="149"/>
        <v>13699.112033217545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4</v>
      </c>
      <c r="G132" s="35">
        <f>SUMIFS(WORKING!$AC$3:$AC$6802,WORKING!$A$3:$A$6802,Results!$D$3,WORKING!$B$3:$B$6802,Results!A132,WORKING!$C$3:$C$6802,Results!C132)/1000</f>
        <v>3507.0067800000002</v>
      </c>
      <c r="H132" s="35">
        <f t="shared" si="134"/>
        <v>876.75169500000004</v>
      </c>
      <c r="I132" s="187">
        <v>4</v>
      </c>
      <c r="J132" s="212" t="s">
        <v>754</v>
      </c>
      <c r="K132" s="217">
        <f t="shared" si="135"/>
        <v>876.75169500000004</v>
      </c>
      <c r="L132" s="34">
        <f t="shared" si="128"/>
        <v>4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919.26872958674994</v>
      </c>
      <c r="N132" s="57">
        <v>0</v>
      </c>
      <c r="O132" s="57">
        <v>0</v>
      </c>
      <c r="P132" s="61">
        <f t="shared" si="129"/>
        <v>4</v>
      </c>
      <c r="Q132" s="40">
        <f t="shared" si="136"/>
        <v>0</v>
      </c>
      <c r="R132" s="40">
        <f t="shared" si="137"/>
        <v>0</v>
      </c>
      <c r="S132" s="44">
        <f t="shared" si="138"/>
        <v>3677.0749183469998</v>
      </c>
      <c r="T132" s="35">
        <f t="shared" si="139"/>
        <v>4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989.04010845172581</v>
      </c>
      <c r="V132" s="57">
        <v>0</v>
      </c>
      <c r="W132" s="57">
        <v>0</v>
      </c>
      <c r="X132" s="61">
        <f t="shared" si="130"/>
        <v>4</v>
      </c>
      <c r="Y132" s="40">
        <f t="shared" si="140"/>
        <v>0</v>
      </c>
      <c r="Z132" s="40">
        <f t="shared" si="141"/>
        <v>0</v>
      </c>
      <c r="AA132" s="44">
        <f t="shared" si="142"/>
        <v>3956.1604338069033</v>
      </c>
      <c r="AB132" s="35">
        <f t="shared" si="143"/>
        <v>4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1063.1031755640697</v>
      </c>
      <c r="AD132" s="57">
        <v>0</v>
      </c>
      <c r="AE132" s="57">
        <v>0</v>
      </c>
      <c r="AF132" s="61">
        <f t="shared" si="131"/>
        <v>4</v>
      </c>
      <c r="AG132" s="40">
        <f t="shared" si="144"/>
        <v>0</v>
      </c>
      <c r="AH132" s="40">
        <f t="shared" si="145"/>
        <v>0</v>
      </c>
      <c r="AI132" s="44">
        <f t="shared" si="146"/>
        <v>4252.4127022562789</v>
      </c>
      <c r="AJ132" s="35">
        <f t="shared" si="132"/>
        <v>4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1140.5542684835259</v>
      </c>
      <c r="AL132" s="57">
        <v>0</v>
      </c>
      <c r="AM132" s="57">
        <v>0</v>
      </c>
      <c r="AN132" s="61">
        <f t="shared" si="133"/>
        <v>4</v>
      </c>
      <c r="AO132" s="40">
        <f t="shared" si="147"/>
        <v>0</v>
      </c>
      <c r="AP132" s="40">
        <f t="shared" si="148"/>
        <v>0</v>
      </c>
      <c r="AQ132" s="44">
        <f t="shared" si="149"/>
        <v>4562.2170739341036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2</v>
      </c>
      <c r="G133" s="35">
        <f>SUMIFS(WORKING!$AC$3:$AC$6802,WORKING!$A$3:$A$6802,Results!$D$3,WORKING!$B$3:$B$6802,Results!A133,WORKING!$C$3:$C$6802,Results!C133)/1000</f>
        <v>2174.5281500000001</v>
      </c>
      <c r="H133" s="35">
        <f t="shared" si="134"/>
        <v>1087.264075</v>
      </c>
      <c r="I133" s="187">
        <v>2</v>
      </c>
      <c r="J133" s="212" t="s">
        <v>754</v>
      </c>
      <c r="K133" s="217">
        <f t="shared" si="135"/>
        <v>1087.264075</v>
      </c>
      <c r="L133" s="34">
        <f t="shared" si="128"/>
        <v>2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1139.9898171189998</v>
      </c>
      <c r="N133" s="57">
        <v>0</v>
      </c>
      <c r="O133" s="57">
        <v>0</v>
      </c>
      <c r="P133" s="61">
        <f t="shared" si="129"/>
        <v>2</v>
      </c>
      <c r="Q133" s="40">
        <f t="shared" si="136"/>
        <v>0</v>
      </c>
      <c r="R133" s="40">
        <f t="shared" si="137"/>
        <v>0</v>
      </c>
      <c r="S133" s="44">
        <f t="shared" si="138"/>
        <v>2279.9796342379996</v>
      </c>
      <c r="T133" s="35">
        <f t="shared" si="139"/>
        <v>2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1226.5138293352727</v>
      </c>
      <c r="V133" s="57">
        <v>0</v>
      </c>
      <c r="W133" s="57">
        <v>0</v>
      </c>
      <c r="X133" s="61">
        <f t="shared" si="130"/>
        <v>2</v>
      </c>
      <c r="Y133" s="40">
        <f t="shared" si="140"/>
        <v>0</v>
      </c>
      <c r="Z133" s="40">
        <f t="shared" si="141"/>
        <v>0</v>
      </c>
      <c r="AA133" s="44">
        <f t="shared" si="142"/>
        <v>2453.0276586705454</v>
      </c>
      <c r="AB133" s="35">
        <f t="shared" si="143"/>
        <v>2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1318.360011565263</v>
      </c>
      <c r="AD133" s="57">
        <v>0</v>
      </c>
      <c r="AE133" s="57">
        <v>0</v>
      </c>
      <c r="AF133" s="61">
        <f t="shared" si="131"/>
        <v>2</v>
      </c>
      <c r="AG133" s="40">
        <f t="shared" si="144"/>
        <v>0</v>
      </c>
      <c r="AH133" s="40">
        <f t="shared" si="145"/>
        <v>0</v>
      </c>
      <c r="AI133" s="44">
        <f t="shared" si="146"/>
        <v>2636.720023130526</v>
      </c>
      <c r="AJ133" s="35">
        <f t="shared" si="132"/>
        <v>2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1414.4077291895851</v>
      </c>
      <c r="AL133" s="57">
        <v>0</v>
      </c>
      <c r="AM133" s="57">
        <v>0</v>
      </c>
      <c r="AN133" s="61">
        <f t="shared" si="133"/>
        <v>2</v>
      </c>
      <c r="AO133" s="40">
        <f t="shared" si="147"/>
        <v>0</v>
      </c>
      <c r="AP133" s="40">
        <f t="shared" si="148"/>
        <v>0</v>
      </c>
      <c r="AQ133" s="44">
        <f t="shared" si="149"/>
        <v>2828.8154583791702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0</v>
      </c>
      <c r="G134" s="35">
        <f>SUMIFS(WORKING!$AC$3:$AC$6802,WORKING!$A$3:$A$6802,Results!$D$3,WORKING!$B$3:$B$6802,Results!A134,WORKING!$C$3:$C$6802,Results!C134)/1000</f>
        <v>0</v>
      </c>
      <c r="H134" s="35">
        <f t="shared" si="134"/>
        <v>0</v>
      </c>
      <c r="I134" s="187">
        <v>1</v>
      </c>
      <c r="J134" s="212" t="s">
        <v>754</v>
      </c>
      <c r="K134" s="217">
        <f t="shared" si="135"/>
        <v>0</v>
      </c>
      <c r="L134" s="34">
        <f t="shared" si="128"/>
        <v>1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0</v>
      </c>
      <c r="N134" s="57">
        <v>0</v>
      </c>
      <c r="O134" s="57">
        <v>0</v>
      </c>
      <c r="P134" s="61">
        <f t="shared" si="129"/>
        <v>1</v>
      </c>
      <c r="Q134" s="40">
        <f t="shared" si="136"/>
        <v>0</v>
      </c>
      <c r="R134" s="40">
        <f t="shared" si="137"/>
        <v>0</v>
      </c>
      <c r="S134" s="44">
        <f t="shared" si="138"/>
        <v>0</v>
      </c>
      <c r="T134" s="35">
        <f t="shared" si="139"/>
        <v>1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0</v>
      </c>
      <c r="V134" s="57">
        <v>0</v>
      </c>
      <c r="W134" s="57">
        <v>0</v>
      </c>
      <c r="X134" s="61">
        <f t="shared" si="130"/>
        <v>1</v>
      </c>
      <c r="Y134" s="40">
        <f t="shared" si="140"/>
        <v>0</v>
      </c>
      <c r="Z134" s="40">
        <f t="shared" si="141"/>
        <v>0</v>
      </c>
      <c r="AA134" s="44">
        <f t="shared" si="142"/>
        <v>0</v>
      </c>
      <c r="AB134" s="35">
        <f t="shared" si="143"/>
        <v>1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0</v>
      </c>
      <c r="AD134" s="57">
        <v>0</v>
      </c>
      <c r="AE134" s="57">
        <v>0</v>
      </c>
      <c r="AF134" s="61">
        <f t="shared" si="131"/>
        <v>1</v>
      </c>
      <c r="AG134" s="40">
        <f t="shared" si="144"/>
        <v>0</v>
      </c>
      <c r="AH134" s="40">
        <f t="shared" si="145"/>
        <v>0</v>
      </c>
      <c r="AI134" s="44">
        <f t="shared" si="146"/>
        <v>0</v>
      </c>
      <c r="AJ134" s="35">
        <f t="shared" si="132"/>
        <v>1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0</v>
      </c>
      <c r="AL134" s="57">
        <v>0</v>
      </c>
      <c r="AM134" s="57">
        <v>0</v>
      </c>
      <c r="AN134" s="61">
        <f t="shared" si="133"/>
        <v>1</v>
      </c>
      <c r="AO134" s="40">
        <f t="shared" si="147"/>
        <v>0</v>
      </c>
      <c r="AP134" s="40">
        <f t="shared" si="148"/>
        <v>0</v>
      </c>
      <c r="AQ134" s="44">
        <f t="shared" si="149"/>
        <v>0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>
        <v>0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37</v>
      </c>
      <c r="G140" s="41">
        <f>SUM(G120:G139)</f>
        <v>23213.224780000004</v>
      </c>
      <c r="H140" s="41">
        <f>IFERROR(G140/F140,0)</f>
        <v>627.38445351351368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39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23213.224780000004</v>
      </c>
      <c r="K140" s="41">
        <f>IFERROR(J140/I140,"")</f>
        <v>595.21089179487194</v>
      </c>
      <c r="L140" s="41">
        <f>SUM(L120:L139)</f>
        <v>39</v>
      </c>
      <c r="M140" s="41">
        <f>IFERROR(S140/P140,0)</f>
        <v>616.86008833802816</v>
      </c>
      <c r="N140" s="41">
        <f t="shared" ref="N140:T140" si="151">SUM(N120:N139)</f>
        <v>11</v>
      </c>
      <c r="O140" s="41">
        <f t="shared" si="151"/>
        <v>8</v>
      </c>
      <c r="P140" s="41">
        <f t="shared" si="151"/>
        <v>42</v>
      </c>
      <c r="Q140" s="41">
        <f t="shared" si="151"/>
        <v>3346.2935660224125</v>
      </c>
      <c r="R140" s="41">
        <f t="shared" si="151"/>
        <v>-2318.9437498079387</v>
      </c>
      <c r="S140" s="45">
        <f t="shared" si="151"/>
        <v>25908.123710197182</v>
      </c>
      <c r="T140" s="41">
        <f t="shared" si="151"/>
        <v>42</v>
      </c>
      <c r="U140" s="41">
        <f>IFERROR(AA140/X140,0)</f>
        <v>668.28414116206102</v>
      </c>
      <c r="V140" s="41">
        <f t="shared" ref="V140:AB140" si="152">SUM(V120:V139)</f>
        <v>0</v>
      </c>
      <c r="W140" s="41">
        <f t="shared" si="152"/>
        <v>0</v>
      </c>
      <c r="X140" s="41">
        <f t="shared" si="152"/>
        <v>42</v>
      </c>
      <c r="Y140" s="41">
        <f t="shared" si="152"/>
        <v>0</v>
      </c>
      <c r="Z140" s="41">
        <f t="shared" si="152"/>
        <v>0</v>
      </c>
      <c r="AA140" s="45">
        <f t="shared" si="152"/>
        <v>28067.933928806564</v>
      </c>
      <c r="AB140" s="41">
        <f t="shared" si="152"/>
        <v>42</v>
      </c>
      <c r="AC140" s="41">
        <f>IFERROR(AI140/AF140,0)</f>
        <v>769.89579954494661</v>
      </c>
      <c r="AD140" s="41">
        <f t="shared" ref="AD140:AJ140" si="153">SUM(AD120:AD139)</f>
        <v>0</v>
      </c>
      <c r="AE140" s="41">
        <f t="shared" si="153"/>
        <v>5</v>
      </c>
      <c r="AF140" s="41">
        <f t="shared" si="153"/>
        <v>37</v>
      </c>
      <c r="AG140" s="41">
        <f t="shared" si="153"/>
        <v>0</v>
      </c>
      <c r="AH140" s="41">
        <f t="shared" si="153"/>
        <v>-1893.6042111228344</v>
      </c>
      <c r="AI140" s="45">
        <f t="shared" si="153"/>
        <v>28486.144583163026</v>
      </c>
      <c r="AJ140" s="41">
        <f t="shared" si="153"/>
        <v>37</v>
      </c>
      <c r="AK140" s="41">
        <f>IFERROR(AQ140/AN140,0)</f>
        <v>831.68552737196262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37</v>
      </c>
      <c r="AO140" s="41">
        <f t="shared" si="154"/>
        <v>0</v>
      </c>
      <c r="AP140" s="41">
        <f t="shared" si="154"/>
        <v>0</v>
      </c>
      <c r="AQ140" s="45">
        <f t="shared" si="154"/>
        <v>30772.364512762615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26960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31253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33064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35576.864000000001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1051.8762898028181</v>
      </c>
      <c r="T142" s="39"/>
      <c r="U142" s="39"/>
      <c r="V142" s="53"/>
      <c r="W142" s="53"/>
      <c r="X142" s="110"/>
      <c r="Y142" s="39"/>
      <c r="Z142" s="39"/>
      <c r="AA142" s="54">
        <f>AA141-AA140</f>
        <v>3185.0660711934361</v>
      </c>
      <c r="AB142" s="39"/>
      <c r="AC142" s="53"/>
      <c r="AD142" s="53"/>
      <c r="AE142" s="110"/>
      <c r="AF142" s="39"/>
      <c r="AG142" s="39"/>
      <c r="AH142" s="39"/>
      <c r="AI142" s="54">
        <f>AI141-AI140</f>
        <v>4577.8554168369737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4804.4994872373863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Programme 4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 t="s">
        <v>754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 t="s">
        <v>754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 t="s">
        <v>754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 t="s">
        <v>754</v>
      </c>
      <c r="J151" s="212" t="s">
        <v>754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0</v>
      </c>
      <c r="G152" s="35">
        <f>SUMIFS(WORKING!$AC$3:$AC$6802,WORKING!$A$3:$A$6802,Results!$D$3,WORKING!$B$3:$B$6802,Results!A152,WORKING!$C$3:$C$6802,Results!C152)/1000</f>
        <v>0</v>
      </c>
      <c r="H152" s="35">
        <f t="shared" si="161"/>
        <v>0</v>
      </c>
      <c r="I152" s="187" t="s">
        <v>754</v>
      </c>
      <c r="J152" s="212" t="s">
        <v>754</v>
      </c>
      <c r="K152" s="217" t="str">
        <f t="shared" si="162"/>
        <v/>
      </c>
      <c r="L152" s="34">
        <f t="shared" si="155"/>
        <v>0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0</v>
      </c>
      <c r="N152" s="57">
        <v>0</v>
      </c>
      <c r="O152" s="57">
        <v>0</v>
      </c>
      <c r="P152" s="61">
        <f t="shared" si="156"/>
        <v>0</v>
      </c>
      <c r="Q152" s="40">
        <f t="shared" si="163"/>
        <v>0</v>
      </c>
      <c r="R152" s="40">
        <f t="shared" si="164"/>
        <v>0</v>
      </c>
      <c r="S152" s="44">
        <f t="shared" si="165"/>
        <v>0</v>
      </c>
      <c r="T152" s="35">
        <f t="shared" si="166"/>
        <v>0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0</v>
      </c>
      <c r="V152" s="57">
        <v>0</v>
      </c>
      <c r="W152" s="57">
        <v>0</v>
      </c>
      <c r="X152" s="61">
        <f t="shared" si="157"/>
        <v>0</v>
      </c>
      <c r="Y152" s="40">
        <f t="shared" si="167"/>
        <v>0</v>
      </c>
      <c r="Z152" s="40">
        <f t="shared" si="168"/>
        <v>0</v>
      </c>
      <c r="AA152" s="44">
        <f t="shared" si="169"/>
        <v>0</v>
      </c>
      <c r="AB152" s="35">
        <f t="shared" si="170"/>
        <v>0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0</v>
      </c>
      <c r="AD152" s="57">
        <v>0</v>
      </c>
      <c r="AE152" s="57">
        <v>0</v>
      </c>
      <c r="AF152" s="61">
        <f t="shared" si="158"/>
        <v>0</v>
      </c>
      <c r="AG152" s="40">
        <f t="shared" si="171"/>
        <v>0</v>
      </c>
      <c r="AH152" s="40">
        <f t="shared" si="172"/>
        <v>0</v>
      </c>
      <c r="AI152" s="44">
        <f t="shared" si="173"/>
        <v>0</v>
      </c>
      <c r="AJ152" s="35">
        <f t="shared" si="159"/>
        <v>0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0</v>
      </c>
      <c r="AL152" s="57">
        <v>0</v>
      </c>
      <c r="AM152" s="57">
        <v>0</v>
      </c>
      <c r="AN152" s="61">
        <f t="shared" si="160"/>
        <v>0</v>
      </c>
      <c r="AO152" s="40">
        <f t="shared" si="174"/>
        <v>0</v>
      </c>
      <c r="AP152" s="40">
        <f t="shared" si="175"/>
        <v>0</v>
      </c>
      <c r="AQ152" s="44">
        <f t="shared" si="176"/>
        <v>0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0</v>
      </c>
      <c r="G153" s="35">
        <f>SUMIFS(WORKING!$AC$3:$AC$6802,WORKING!$A$3:$A$6802,Results!$D$3,WORKING!$B$3:$B$6802,Results!A153,WORKING!$C$3:$C$6802,Results!C153)/1000</f>
        <v>0</v>
      </c>
      <c r="H153" s="35">
        <f t="shared" si="161"/>
        <v>0</v>
      </c>
      <c r="I153" s="187" t="s">
        <v>754</v>
      </c>
      <c r="J153" s="212" t="s">
        <v>754</v>
      </c>
      <c r="K153" s="217" t="str">
        <f t="shared" si="162"/>
        <v/>
      </c>
      <c r="L153" s="34">
        <f t="shared" si="155"/>
        <v>0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0</v>
      </c>
      <c r="N153" s="57">
        <v>0</v>
      </c>
      <c r="O153" s="57">
        <v>0</v>
      </c>
      <c r="P153" s="61">
        <f t="shared" si="156"/>
        <v>0</v>
      </c>
      <c r="Q153" s="40">
        <f t="shared" si="163"/>
        <v>0</v>
      </c>
      <c r="R153" s="40">
        <f t="shared" si="164"/>
        <v>0</v>
      </c>
      <c r="S153" s="44">
        <f t="shared" si="165"/>
        <v>0</v>
      </c>
      <c r="T153" s="35">
        <f t="shared" si="166"/>
        <v>0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0</v>
      </c>
      <c r="V153" s="57">
        <v>0</v>
      </c>
      <c r="W153" s="57">
        <v>0</v>
      </c>
      <c r="X153" s="61">
        <f t="shared" si="157"/>
        <v>0</v>
      </c>
      <c r="Y153" s="40">
        <f t="shared" si="167"/>
        <v>0</v>
      </c>
      <c r="Z153" s="40">
        <f t="shared" si="168"/>
        <v>0</v>
      </c>
      <c r="AA153" s="44">
        <f t="shared" si="169"/>
        <v>0</v>
      </c>
      <c r="AB153" s="35">
        <f t="shared" si="170"/>
        <v>0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0</v>
      </c>
      <c r="AD153" s="57">
        <v>0</v>
      </c>
      <c r="AE153" s="57">
        <v>0</v>
      </c>
      <c r="AF153" s="61">
        <f t="shared" si="158"/>
        <v>0</v>
      </c>
      <c r="AG153" s="40">
        <f t="shared" si="171"/>
        <v>0</v>
      </c>
      <c r="AH153" s="40">
        <f t="shared" si="172"/>
        <v>0</v>
      </c>
      <c r="AI153" s="44">
        <f t="shared" si="173"/>
        <v>0</v>
      </c>
      <c r="AJ153" s="35">
        <f t="shared" si="159"/>
        <v>0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0</v>
      </c>
      <c r="AL153" s="57">
        <v>0</v>
      </c>
      <c r="AM153" s="57">
        <v>0</v>
      </c>
      <c r="AN153" s="61">
        <f t="shared" si="160"/>
        <v>0</v>
      </c>
      <c r="AO153" s="40">
        <f t="shared" si="174"/>
        <v>0</v>
      </c>
      <c r="AP153" s="40">
        <f t="shared" si="175"/>
        <v>0</v>
      </c>
      <c r="AQ153" s="44">
        <f t="shared" si="176"/>
        <v>0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0</v>
      </c>
      <c r="G154" s="35">
        <f>SUMIFS(WORKING!$AC$3:$AC$6802,WORKING!$A$3:$A$6802,Results!$D$3,WORKING!$B$3:$B$6802,Results!A154,WORKING!$C$3:$C$6802,Results!C154)/1000</f>
        <v>0</v>
      </c>
      <c r="H154" s="35">
        <f t="shared" si="161"/>
        <v>0</v>
      </c>
      <c r="I154" s="187" t="s">
        <v>754</v>
      </c>
      <c r="J154" s="212" t="s">
        <v>754</v>
      </c>
      <c r="K154" s="217" t="str">
        <f t="shared" si="162"/>
        <v/>
      </c>
      <c r="L154" s="34">
        <f t="shared" si="155"/>
        <v>0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0</v>
      </c>
      <c r="N154" s="57">
        <v>0</v>
      </c>
      <c r="O154" s="57">
        <v>0</v>
      </c>
      <c r="P154" s="61">
        <f t="shared" si="156"/>
        <v>0</v>
      </c>
      <c r="Q154" s="40">
        <f t="shared" si="163"/>
        <v>0</v>
      </c>
      <c r="R154" s="40">
        <f t="shared" si="164"/>
        <v>0</v>
      </c>
      <c r="S154" s="44">
        <f t="shared" si="165"/>
        <v>0</v>
      </c>
      <c r="T154" s="35">
        <f t="shared" si="166"/>
        <v>0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0</v>
      </c>
      <c r="V154" s="57">
        <v>0</v>
      </c>
      <c r="W154" s="57">
        <v>0</v>
      </c>
      <c r="X154" s="61">
        <f t="shared" si="157"/>
        <v>0</v>
      </c>
      <c r="Y154" s="40">
        <f t="shared" si="167"/>
        <v>0</v>
      </c>
      <c r="Z154" s="40">
        <f t="shared" si="168"/>
        <v>0</v>
      </c>
      <c r="AA154" s="44">
        <f t="shared" si="169"/>
        <v>0</v>
      </c>
      <c r="AB154" s="35">
        <f t="shared" si="170"/>
        <v>0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0</v>
      </c>
      <c r="AD154" s="57">
        <v>0</v>
      </c>
      <c r="AE154" s="57">
        <v>0</v>
      </c>
      <c r="AF154" s="61">
        <f t="shared" si="158"/>
        <v>0</v>
      </c>
      <c r="AG154" s="40">
        <f t="shared" si="171"/>
        <v>0</v>
      </c>
      <c r="AH154" s="40">
        <f t="shared" si="172"/>
        <v>0</v>
      </c>
      <c r="AI154" s="44">
        <f t="shared" si="173"/>
        <v>0</v>
      </c>
      <c r="AJ154" s="35">
        <f t="shared" si="159"/>
        <v>0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0</v>
      </c>
      <c r="AL154" s="57">
        <v>0</v>
      </c>
      <c r="AM154" s="57">
        <v>0</v>
      </c>
      <c r="AN154" s="61">
        <f t="shared" si="160"/>
        <v>0</v>
      </c>
      <c r="AO154" s="40">
        <f t="shared" si="174"/>
        <v>0</v>
      </c>
      <c r="AP154" s="40">
        <f t="shared" si="175"/>
        <v>0</v>
      </c>
      <c r="AQ154" s="44">
        <f t="shared" si="176"/>
        <v>0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0</v>
      </c>
      <c r="G155" s="35">
        <f>SUMIFS(WORKING!$AC$3:$AC$6802,WORKING!$A$3:$A$6802,Results!$D$3,WORKING!$B$3:$B$6802,Results!A155,WORKING!$C$3:$C$6802,Results!C155)/1000</f>
        <v>0</v>
      </c>
      <c r="H155" s="35">
        <f t="shared" si="161"/>
        <v>0</v>
      </c>
      <c r="I155" s="187" t="s">
        <v>754</v>
      </c>
      <c r="J155" s="212" t="s">
        <v>754</v>
      </c>
      <c r="K155" s="217" t="str">
        <f t="shared" si="162"/>
        <v/>
      </c>
      <c r="L155" s="34">
        <f t="shared" si="155"/>
        <v>0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0</v>
      </c>
      <c r="N155" s="57">
        <v>0</v>
      </c>
      <c r="O155" s="57">
        <v>0</v>
      </c>
      <c r="P155" s="61">
        <f t="shared" si="156"/>
        <v>0</v>
      </c>
      <c r="Q155" s="40">
        <f t="shared" si="163"/>
        <v>0</v>
      </c>
      <c r="R155" s="40">
        <f t="shared" si="164"/>
        <v>0</v>
      </c>
      <c r="S155" s="44">
        <f t="shared" si="165"/>
        <v>0</v>
      </c>
      <c r="T155" s="35">
        <f t="shared" si="166"/>
        <v>0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0</v>
      </c>
      <c r="V155" s="57">
        <v>0</v>
      </c>
      <c r="W155" s="57">
        <v>0</v>
      </c>
      <c r="X155" s="61">
        <f t="shared" si="157"/>
        <v>0</v>
      </c>
      <c r="Y155" s="40">
        <f t="shared" si="167"/>
        <v>0</v>
      </c>
      <c r="Z155" s="40">
        <f t="shared" si="168"/>
        <v>0</v>
      </c>
      <c r="AA155" s="44">
        <f t="shared" si="169"/>
        <v>0</v>
      </c>
      <c r="AB155" s="35">
        <f t="shared" si="170"/>
        <v>0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0</v>
      </c>
      <c r="AD155" s="57">
        <v>0</v>
      </c>
      <c r="AE155" s="57">
        <v>0</v>
      </c>
      <c r="AF155" s="61">
        <f t="shared" si="158"/>
        <v>0</v>
      </c>
      <c r="AG155" s="40">
        <f t="shared" si="171"/>
        <v>0</v>
      </c>
      <c r="AH155" s="40">
        <f t="shared" si="172"/>
        <v>0</v>
      </c>
      <c r="AI155" s="44">
        <f t="shared" si="173"/>
        <v>0</v>
      </c>
      <c r="AJ155" s="35">
        <f t="shared" si="159"/>
        <v>0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0</v>
      </c>
      <c r="AL155" s="57">
        <v>0</v>
      </c>
      <c r="AM155" s="57">
        <v>0</v>
      </c>
      <c r="AN155" s="61">
        <f t="shared" si="160"/>
        <v>0</v>
      </c>
      <c r="AO155" s="40">
        <f t="shared" si="174"/>
        <v>0</v>
      </c>
      <c r="AP155" s="40">
        <f t="shared" si="175"/>
        <v>0</v>
      </c>
      <c r="AQ155" s="44">
        <f t="shared" si="176"/>
        <v>0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0</v>
      </c>
      <c r="G156" s="35">
        <f>SUMIFS(WORKING!$AC$3:$AC$6802,WORKING!$A$3:$A$6802,Results!$D$3,WORKING!$B$3:$B$6802,Results!A156,WORKING!$C$3:$C$6802,Results!C156)/1000</f>
        <v>0</v>
      </c>
      <c r="H156" s="35">
        <f t="shared" si="161"/>
        <v>0</v>
      </c>
      <c r="I156" s="187" t="s">
        <v>754</v>
      </c>
      <c r="J156" s="212" t="s">
        <v>754</v>
      </c>
      <c r="K156" s="217" t="str">
        <f t="shared" si="162"/>
        <v/>
      </c>
      <c r="L156" s="34">
        <f t="shared" si="155"/>
        <v>0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0</v>
      </c>
      <c r="N156" s="57">
        <v>0</v>
      </c>
      <c r="O156" s="57">
        <v>0</v>
      </c>
      <c r="P156" s="61">
        <f t="shared" si="156"/>
        <v>0</v>
      </c>
      <c r="Q156" s="40">
        <f t="shared" si="163"/>
        <v>0</v>
      </c>
      <c r="R156" s="40">
        <f t="shared" si="164"/>
        <v>0</v>
      </c>
      <c r="S156" s="44">
        <f t="shared" si="165"/>
        <v>0</v>
      </c>
      <c r="T156" s="35">
        <f t="shared" si="166"/>
        <v>0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0</v>
      </c>
      <c r="V156" s="57">
        <v>0</v>
      </c>
      <c r="W156" s="57">
        <v>0</v>
      </c>
      <c r="X156" s="61">
        <f t="shared" si="157"/>
        <v>0</v>
      </c>
      <c r="Y156" s="40">
        <f t="shared" si="167"/>
        <v>0</v>
      </c>
      <c r="Z156" s="40">
        <f t="shared" si="168"/>
        <v>0</v>
      </c>
      <c r="AA156" s="44">
        <f t="shared" si="169"/>
        <v>0</v>
      </c>
      <c r="AB156" s="35">
        <f t="shared" si="170"/>
        <v>0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0</v>
      </c>
      <c r="AD156" s="57">
        <v>0</v>
      </c>
      <c r="AE156" s="57">
        <v>0</v>
      </c>
      <c r="AF156" s="61">
        <f t="shared" si="158"/>
        <v>0</v>
      </c>
      <c r="AG156" s="40">
        <f t="shared" si="171"/>
        <v>0</v>
      </c>
      <c r="AH156" s="40">
        <f t="shared" si="172"/>
        <v>0</v>
      </c>
      <c r="AI156" s="44">
        <f t="shared" si="173"/>
        <v>0</v>
      </c>
      <c r="AJ156" s="35">
        <f t="shared" si="159"/>
        <v>0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0</v>
      </c>
      <c r="AL156" s="57">
        <v>0</v>
      </c>
      <c r="AM156" s="57">
        <v>0</v>
      </c>
      <c r="AN156" s="61">
        <f t="shared" si="160"/>
        <v>0</v>
      </c>
      <c r="AO156" s="40">
        <f t="shared" si="174"/>
        <v>0</v>
      </c>
      <c r="AP156" s="40">
        <f t="shared" si="175"/>
        <v>0</v>
      </c>
      <c r="AQ156" s="44">
        <f t="shared" si="176"/>
        <v>0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0</v>
      </c>
      <c r="G157" s="35">
        <f>SUMIFS(WORKING!$AC$3:$AC$6802,WORKING!$A$3:$A$6802,Results!$D$3,WORKING!$B$3:$B$6802,Results!A157,WORKING!$C$3:$C$6802,Results!C157)/1000</f>
        <v>0</v>
      </c>
      <c r="H157" s="35">
        <f t="shared" si="161"/>
        <v>0</v>
      </c>
      <c r="I157" s="187" t="s">
        <v>754</v>
      </c>
      <c r="J157" s="212" t="s">
        <v>754</v>
      </c>
      <c r="K157" s="217" t="str">
        <f t="shared" si="162"/>
        <v/>
      </c>
      <c r="L157" s="34">
        <f t="shared" si="155"/>
        <v>0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0</v>
      </c>
      <c r="N157" s="57">
        <v>0</v>
      </c>
      <c r="O157" s="57">
        <v>0</v>
      </c>
      <c r="P157" s="61">
        <f t="shared" si="156"/>
        <v>0</v>
      </c>
      <c r="Q157" s="40">
        <f t="shared" si="163"/>
        <v>0</v>
      </c>
      <c r="R157" s="40">
        <f t="shared" si="164"/>
        <v>0</v>
      </c>
      <c r="S157" s="44">
        <f t="shared" si="165"/>
        <v>0</v>
      </c>
      <c r="T157" s="35">
        <f t="shared" si="166"/>
        <v>0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0</v>
      </c>
      <c r="V157" s="57">
        <v>0</v>
      </c>
      <c r="W157" s="57">
        <v>0</v>
      </c>
      <c r="X157" s="61">
        <f t="shared" si="157"/>
        <v>0</v>
      </c>
      <c r="Y157" s="40">
        <f t="shared" si="167"/>
        <v>0</v>
      </c>
      <c r="Z157" s="40">
        <f t="shared" si="168"/>
        <v>0</v>
      </c>
      <c r="AA157" s="44">
        <f t="shared" si="169"/>
        <v>0</v>
      </c>
      <c r="AB157" s="35">
        <f t="shared" si="170"/>
        <v>0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0</v>
      </c>
      <c r="AD157" s="57">
        <v>0</v>
      </c>
      <c r="AE157" s="57">
        <v>0</v>
      </c>
      <c r="AF157" s="61">
        <f t="shared" si="158"/>
        <v>0</v>
      </c>
      <c r="AG157" s="40">
        <f t="shared" si="171"/>
        <v>0</v>
      </c>
      <c r="AH157" s="40">
        <f t="shared" si="172"/>
        <v>0</v>
      </c>
      <c r="AI157" s="44">
        <f t="shared" si="173"/>
        <v>0</v>
      </c>
      <c r="AJ157" s="35">
        <f t="shared" si="159"/>
        <v>0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0</v>
      </c>
      <c r="AL157" s="57">
        <v>0</v>
      </c>
      <c r="AM157" s="57">
        <v>0</v>
      </c>
      <c r="AN157" s="61">
        <f t="shared" si="160"/>
        <v>0</v>
      </c>
      <c r="AO157" s="40">
        <f t="shared" si="174"/>
        <v>0</v>
      </c>
      <c r="AP157" s="40">
        <f t="shared" si="175"/>
        <v>0</v>
      </c>
      <c r="AQ157" s="44">
        <f t="shared" si="176"/>
        <v>0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0</v>
      </c>
      <c r="G158" s="35">
        <f>SUMIFS(WORKING!$AC$3:$AC$6802,WORKING!$A$3:$A$6802,Results!$D$3,WORKING!$B$3:$B$6802,Results!A158,WORKING!$C$3:$C$6802,Results!C158)/1000</f>
        <v>0</v>
      </c>
      <c r="H158" s="35">
        <f t="shared" si="161"/>
        <v>0</v>
      </c>
      <c r="I158" s="187" t="s">
        <v>754</v>
      </c>
      <c r="J158" s="212" t="s">
        <v>754</v>
      </c>
      <c r="K158" s="217" t="str">
        <f t="shared" si="162"/>
        <v/>
      </c>
      <c r="L158" s="34">
        <f t="shared" si="155"/>
        <v>0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0</v>
      </c>
      <c r="N158" s="57">
        <v>0</v>
      </c>
      <c r="O158" s="57">
        <v>0</v>
      </c>
      <c r="P158" s="61">
        <f t="shared" si="156"/>
        <v>0</v>
      </c>
      <c r="Q158" s="40">
        <f t="shared" si="163"/>
        <v>0</v>
      </c>
      <c r="R158" s="40">
        <f t="shared" si="164"/>
        <v>0</v>
      </c>
      <c r="S158" s="44">
        <f t="shared" si="165"/>
        <v>0</v>
      </c>
      <c r="T158" s="35">
        <f t="shared" si="166"/>
        <v>0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0</v>
      </c>
      <c r="V158" s="57">
        <v>0</v>
      </c>
      <c r="W158" s="57">
        <v>0</v>
      </c>
      <c r="X158" s="61">
        <f t="shared" si="157"/>
        <v>0</v>
      </c>
      <c r="Y158" s="40">
        <f t="shared" si="167"/>
        <v>0</v>
      </c>
      <c r="Z158" s="40">
        <f t="shared" si="168"/>
        <v>0</v>
      </c>
      <c r="AA158" s="44">
        <f t="shared" si="169"/>
        <v>0</v>
      </c>
      <c r="AB158" s="35">
        <f t="shared" si="170"/>
        <v>0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0</v>
      </c>
      <c r="AD158" s="57">
        <v>0</v>
      </c>
      <c r="AE158" s="57">
        <v>0</v>
      </c>
      <c r="AF158" s="61">
        <f t="shared" si="158"/>
        <v>0</v>
      </c>
      <c r="AG158" s="40">
        <f t="shared" si="171"/>
        <v>0</v>
      </c>
      <c r="AH158" s="40">
        <f t="shared" si="172"/>
        <v>0</v>
      </c>
      <c r="AI158" s="44">
        <f t="shared" si="173"/>
        <v>0</v>
      </c>
      <c r="AJ158" s="35">
        <f t="shared" si="159"/>
        <v>0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0</v>
      </c>
      <c r="AL158" s="57">
        <v>0</v>
      </c>
      <c r="AM158" s="57">
        <v>0</v>
      </c>
      <c r="AN158" s="61">
        <f t="shared" si="160"/>
        <v>0</v>
      </c>
      <c r="AO158" s="40">
        <f t="shared" si="174"/>
        <v>0</v>
      </c>
      <c r="AP158" s="40">
        <f t="shared" si="175"/>
        <v>0</v>
      </c>
      <c r="AQ158" s="44">
        <f t="shared" si="176"/>
        <v>0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0</v>
      </c>
      <c r="G159" s="35">
        <f>SUMIFS(WORKING!$AC$3:$AC$6802,WORKING!$A$3:$A$6802,Results!$D$3,WORKING!$B$3:$B$6802,Results!A159,WORKING!$C$3:$C$6802,Results!C159)/1000</f>
        <v>0</v>
      </c>
      <c r="H159" s="35">
        <f t="shared" si="161"/>
        <v>0</v>
      </c>
      <c r="I159" s="187" t="s">
        <v>754</v>
      </c>
      <c r="J159" s="212" t="s">
        <v>754</v>
      </c>
      <c r="K159" s="217" t="str">
        <f t="shared" si="162"/>
        <v/>
      </c>
      <c r="L159" s="34">
        <f t="shared" si="155"/>
        <v>0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0</v>
      </c>
      <c r="N159" s="57">
        <v>0</v>
      </c>
      <c r="O159" s="57">
        <v>0</v>
      </c>
      <c r="P159" s="61">
        <f t="shared" si="156"/>
        <v>0</v>
      </c>
      <c r="Q159" s="40">
        <f t="shared" si="163"/>
        <v>0</v>
      </c>
      <c r="R159" s="40">
        <f t="shared" si="164"/>
        <v>0</v>
      </c>
      <c r="S159" s="44">
        <f t="shared" si="165"/>
        <v>0</v>
      </c>
      <c r="T159" s="35">
        <f t="shared" si="166"/>
        <v>0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0</v>
      </c>
      <c r="V159" s="57">
        <v>0</v>
      </c>
      <c r="W159" s="57">
        <v>0</v>
      </c>
      <c r="X159" s="61">
        <f t="shared" si="157"/>
        <v>0</v>
      </c>
      <c r="Y159" s="40">
        <f t="shared" si="167"/>
        <v>0</v>
      </c>
      <c r="Z159" s="40">
        <f t="shared" si="168"/>
        <v>0</v>
      </c>
      <c r="AA159" s="44">
        <f t="shared" si="169"/>
        <v>0</v>
      </c>
      <c r="AB159" s="35">
        <f t="shared" si="170"/>
        <v>0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0</v>
      </c>
      <c r="AD159" s="57">
        <v>0</v>
      </c>
      <c r="AE159" s="57">
        <v>0</v>
      </c>
      <c r="AF159" s="61">
        <f t="shared" si="158"/>
        <v>0</v>
      </c>
      <c r="AG159" s="40">
        <f t="shared" si="171"/>
        <v>0</v>
      </c>
      <c r="AH159" s="40">
        <f t="shared" si="172"/>
        <v>0</v>
      </c>
      <c r="AI159" s="44">
        <f t="shared" si="173"/>
        <v>0</v>
      </c>
      <c r="AJ159" s="35">
        <f t="shared" si="159"/>
        <v>0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0</v>
      </c>
      <c r="AL159" s="57">
        <v>0</v>
      </c>
      <c r="AM159" s="57">
        <v>0</v>
      </c>
      <c r="AN159" s="61">
        <f t="shared" si="160"/>
        <v>0</v>
      </c>
      <c r="AO159" s="40">
        <f t="shared" si="174"/>
        <v>0</v>
      </c>
      <c r="AP159" s="40">
        <f t="shared" si="175"/>
        <v>0</v>
      </c>
      <c r="AQ159" s="44">
        <f t="shared" si="176"/>
        <v>0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0</v>
      </c>
      <c r="G160" s="35">
        <f>SUMIFS(WORKING!$AC$3:$AC$6802,WORKING!$A$3:$A$6802,Results!$D$3,WORKING!$B$3:$B$6802,Results!A160,WORKING!$C$3:$C$6802,Results!C160)/1000</f>
        <v>0</v>
      </c>
      <c r="H160" s="35">
        <f t="shared" si="161"/>
        <v>0</v>
      </c>
      <c r="I160" s="187" t="s">
        <v>754</v>
      </c>
      <c r="J160" s="212" t="s">
        <v>754</v>
      </c>
      <c r="K160" s="217" t="str">
        <f t="shared" si="162"/>
        <v/>
      </c>
      <c r="L160" s="34">
        <f t="shared" si="155"/>
        <v>0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0</v>
      </c>
      <c r="N160" s="57">
        <v>0</v>
      </c>
      <c r="O160" s="57">
        <v>0</v>
      </c>
      <c r="P160" s="61">
        <f t="shared" si="156"/>
        <v>0</v>
      </c>
      <c r="Q160" s="40">
        <f t="shared" si="163"/>
        <v>0</v>
      </c>
      <c r="R160" s="40">
        <f t="shared" si="164"/>
        <v>0</v>
      </c>
      <c r="S160" s="44">
        <f t="shared" si="165"/>
        <v>0</v>
      </c>
      <c r="T160" s="35">
        <f t="shared" si="166"/>
        <v>0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0</v>
      </c>
      <c r="V160" s="57">
        <v>0</v>
      </c>
      <c r="W160" s="57">
        <v>0</v>
      </c>
      <c r="X160" s="61">
        <f t="shared" si="157"/>
        <v>0</v>
      </c>
      <c r="Y160" s="40">
        <f t="shared" si="167"/>
        <v>0</v>
      </c>
      <c r="Z160" s="40">
        <f t="shared" si="168"/>
        <v>0</v>
      </c>
      <c r="AA160" s="44">
        <f t="shared" si="169"/>
        <v>0</v>
      </c>
      <c r="AB160" s="35">
        <f t="shared" si="170"/>
        <v>0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0</v>
      </c>
      <c r="AD160" s="57">
        <v>0</v>
      </c>
      <c r="AE160" s="57">
        <v>0</v>
      </c>
      <c r="AF160" s="61">
        <f t="shared" si="158"/>
        <v>0</v>
      </c>
      <c r="AG160" s="40">
        <f t="shared" si="171"/>
        <v>0</v>
      </c>
      <c r="AH160" s="40">
        <f t="shared" si="172"/>
        <v>0</v>
      </c>
      <c r="AI160" s="44">
        <f t="shared" si="173"/>
        <v>0</v>
      </c>
      <c r="AJ160" s="35">
        <f t="shared" si="159"/>
        <v>0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0</v>
      </c>
      <c r="AL160" s="57">
        <v>0</v>
      </c>
      <c r="AM160" s="57">
        <v>0</v>
      </c>
      <c r="AN160" s="61">
        <f t="shared" si="160"/>
        <v>0</v>
      </c>
      <c r="AO160" s="40">
        <f t="shared" si="174"/>
        <v>0</v>
      </c>
      <c r="AP160" s="40">
        <f t="shared" si="175"/>
        <v>0</v>
      </c>
      <c r="AQ160" s="44">
        <f t="shared" si="176"/>
        <v>0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0</v>
      </c>
      <c r="G161" s="35">
        <f>SUMIFS(WORKING!$AC$3:$AC$6802,WORKING!$A$3:$A$6802,Results!$D$3,WORKING!$B$3:$B$6802,Results!A161,WORKING!$C$3:$C$6802,Results!C161)/1000</f>
        <v>0</v>
      </c>
      <c r="H161" s="35">
        <f t="shared" si="161"/>
        <v>0</v>
      </c>
      <c r="I161" s="187" t="s">
        <v>754</v>
      </c>
      <c r="J161" s="212" t="s">
        <v>754</v>
      </c>
      <c r="K161" s="217" t="str">
        <f t="shared" si="162"/>
        <v/>
      </c>
      <c r="L161" s="34">
        <f t="shared" si="155"/>
        <v>0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0</v>
      </c>
      <c r="N161" s="57">
        <v>0</v>
      </c>
      <c r="O161" s="57">
        <v>0</v>
      </c>
      <c r="P161" s="61">
        <f t="shared" si="156"/>
        <v>0</v>
      </c>
      <c r="Q161" s="40">
        <f t="shared" si="163"/>
        <v>0</v>
      </c>
      <c r="R161" s="40">
        <f t="shared" si="164"/>
        <v>0</v>
      </c>
      <c r="S161" s="44">
        <f t="shared" si="165"/>
        <v>0</v>
      </c>
      <c r="T161" s="35">
        <f t="shared" si="166"/>
        <v>0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0</v>
      </c>
      <c r="V161" s="57">
        <v>0</v>
      </c>
      <c r="W161" s="57">
        <v>0</v>
      </c>
      <c r="X161" s="61">
        <f t="shared" si="157"/>
        <v>0</v>
      </c>
      <c r="Y161" s="40">
        <f t="shared" si="167"/>
        <v>0</v>
      </c>
      <c r="Z161" s="40">
        <f t="shared" si="168"/>
        <v>0</v>
      </c>
      <c r="AA161" s="44">
        <f t="shared" si="169"/>
        <v>0</v>
      </c>
      <c r="AB161" s="35">
        <f t="shared" si="170"/>
        <v>0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0</v>
      </c>
      <c r="AD161" s="57">
        <v>0</v>
      </c>
      <c r="AE161" s="57">
        <v>0</v>
      </c>
      <c r="AF161" s="61">
        <f t="shared" si="158"/>
        <v>0</v>
      </c>
      <c r="AG161" s="40">
        <f t="shared" si="171"/>
        <v>0</v>
      </c>
      <c r="AH161" s="40">
        <f t="shared" si="172"/>
        <v>0</v>
      </c>
      <c r="AI161" s="44">
        <f t="shared" si="173"/>
        <v>0</v>
      </c>
      <c r="AJ161" s="35">
        <f t="shared" si="159"/>
        <v>0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0</v>
      </c>
      <c r="AL161" s="57">
        <v>0</v>
      </c>
      <c r="AM161" s="57">
        <v>0</v>
      </c>
      <c r="AN161" s="61">
        <f t="shared" si="160"/>
        <v>0</v>
      </c>
      <c r="AO161" s="40">
        <f t="shared" si="174"/>
        <v>0</v>
      </c>
      <c r="AP161" s="40">
        <f t="shared" si="175"/>
        <v>0</v>
      </c>
      <c r="AQ161" s="44">
        <f t="shared" si="176"/>
        <v>0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0</v>
      </c>
      <c r="G162" s="35">
        <f>SUMIFS(WORKING!$AC$3:$AC$6802,WORKING!$A$3:$A$6802,Results!$D$3,WORKING!$B$3:$B$6802,Results!A162,WORKING!$C$3:$C$6802,Results!C162)/1000</f>
        <v>0</v>
      </c>
      <c r="H162" s="35">
        <f t="shared" si="161"/>
        <v>0</v>
      </c>
      <c r="I162" s="187" t="s">
        <v>754</v>
      </c>
      <c r="J162" s="212" t="s">
        <v>754</v>
      </c>
      <c r="K162" s="217" t="str">
        <f t="shared" si="162"/>
        <v/>
      </c>
      <c r="L162" s="34">
        <f t="shared" si="155"/>
        <v>0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0</v>
      </c>
      <c r="N162" s="57">
        <v>0</v>
      </c>
      <c r="O162" s="57">
        <v>0</v>
      </c>
      <c r="P162" s="61">
        <f t="shared" si="156"/>
        <v>0</v>
      </c>
      <c r="Q162" s="40">
        <f t="shared" si="163"/>
        <v>0</v>
      </c>
      <c r="R162" s="40">
        <f t="shared" si="164"/>
        <v>0</v>
      </c>
      <c r="S162" s="44">
        <f t="shared" si="165"/>
        <v>0</v>
      </c>
      <c r="T162" s="35">
        <f t="shared" si="166"/>
        <v>0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0</v>
      </c>
      <c r="V162" s="57">
        <v>0</v>
      </c>
      <c r="W162" s="57">
        <v>0</v>
      </c>
      <c r="X162" s="61">
        <f t="shared" si="157"/>
        <v>0</v>
      </c>
      <c r="Y162" s="40">
        <f t="shared" si="167"/>
        <v>0</v>
      </c>
      <c r="Z162" s="40">
        <f t="shared" si="168"/>
        <v>0</v>
      </c>
      <c r="AA162" s="44">
        <f t="shared" si="169"/>
        <v>0</v>
      </c>
      <c r="AB162" s="35">
        <f t="shared" si="170"/>
        <v>0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0</v>
      </c>
      <c r="AD162" s="57">
        <v>0</v>
      </c>
      <c r="AE162" s="57">
        <v>0</v>
      </c>
      <c r="AF162" s="61">
        <f t="shared" si="158"/>
        <v>0</v>
      </c>
      <c r="AG162" s="40">
        <f t="shared" si="171"/>
        <v>0</v>
      </c>
      <c r="AH162" s="40">
        <f t="shared" si="172"/>
        <v>0</v>
      </c>
      <c r="AI162" s="44">
        <f t="shared" si="173"/>
        <v>0</v>
      </c>
      <c r="AJ162" s="35">
        <f t="shared" si="159"/>
        <v>0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0</v>
      </c>
      <c r="AL162" s="57">
        <v>0</v>
      </c>
      <c r="AM162" s="57">
        <v>0</v>
      </c>
      <c r="AN162" s="61">
        <f t="shared" si="160"/>
        <v>0</v>
      </c>
      <c r="AO162" s="40">
        <f t="shared" si="174"/>
        <v>0</v>
      </c>
      <c r="AP162" s="40">
        <f t="shared" si="175"/>
        <v>0</v>
      </c>
      <c r="AQ162" s="44">
        <f t="shared" si="176"/>
        <v>0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0</v>
      </c>
      <c r="G168" s="41">
        <f>SUM(G148:G167)</f>
        <v>0</v>
      </c>
      <c r="H168" s="41">
        <f>IFERROR(G168/F168,0)</f>
        <v>0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0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0</v>
      </c>
      <c r="K168" s="41" t="str">
        <f>IFERROR(J168/I168,"")</f>
        <v/>
      </c>
      <c r="L168" s="41">
        <f>SUM(L148:L167)</f>
        <v>0</v>
      </c>
      <c r="M168" s="41">
        <f>IFERROR(S168/P168,0)</f>
        <v>0</v>
      </c>
      <c r="N168" s="41">
        <f t="shared" ref="N168:T168" si="177">SUM(N148:N167)</f>
        <v>0</v>
      </c>
      <c r="O168" s="41">
        <f t="shared" si="177"/>
        <v>0</v>
      </c>
      <c r="P168" s="41">
        <f t="shared" si="177"/>
        <v>0</v>
      </c>
      <c r="Q168" s="41">
        <f t="shared" si="177"/>
        <v>0</v>
      </c>
      <c r="R168" s="41">
        <f t="shared" si="177"/>
        <v>0</v>
      </c>
      <c r="S168" s="45">
        <f t="shared" si="177"/>
        <v>0</v>
      </c>
      <c r="T168" s="41">
        <f t="shared" si="177"/>
        <v>0</v>
      </c>
      <c r="U168" s="41">
        <f>IFERROR(AA168/X168,0)</f>
        <v>0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0</v>
      </c>
      <c r="Y168" s="41">
        <f t="shared" si="178"/>
        <v>0</v>
      </c>
      <c r="Z168" s="41">
        <f t="shared" si="178"/>
        <v>0</v>
      </c>
      <c r="AA168" s="45">
        <f t="shared" si="178"/>
        <v>0</v>
      </c>
      <c r="AB168" s="41">
        <f t="shared" si="178"/>
        <v>0</v>
      </c>
      <c r="AC168" s="41">
        <f>IFERROR(AI168/AF168,0)</f>
        <v>0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0</v>
      </c>
      <c r="AG168" s="41">
        <f t="shared" si="179"/>
        <v>0</v>
      </c>
      <c r="AH168" s="41">
        <f t="shared" si="179"/>
        <v>0</v>
      </c>
      <c r="AI168" s="45">
        <f t="shared" si="179"/>
        <v>0</v>
      </c>
      <c r="AJ168" s="41">
        <f t="shared" si="179"/>
        <v>0</v>
      </c>
      <c r="AK168" s="41">
        <f>IFERROR(AQ168/AN168,0)</f>
        <v>0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0</v>
      </c>
      <c r="AO168" s="41">
        <f t="shared" si="180"/>
        <v>0</v>
      </c>
      <c r="AP168" s="41">
        <f t="shared" si="180"/>
        <v>0</v>
      </c>
      <c r="AQ168" s="45">
        <f t="shared" si="180"/>
        <v>0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0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0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0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0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0</v>
      </c>
      <c r="T170" s="39"/>
      <c r="U170" s="39"/>
      <c r="V170" s="53"/>
      <c r="W170" s="53"/>
      <c r="X170" s="110"/>
      <c r="Y170" s="39"/>
      <c r="Z170" s="39"/>
      <c r="AA170" s="54">
        <f>AA169-AA168</f>
        <v>0</v>
      </c>
      <c r="AB170" s="39"/>
      <c r="AC170" s="53"/>
      <c r="AD170" s="53"/>
      <c r="AE170" s="110"/>
      <c r="AF170" s="39"/>
      <c r="AG170" s="39"/>
      <c r="AH170" s="39"/>
      <c r="AI170" s="54">
        <f>AI169-AI168</f>
        <v>0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0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Programme 5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 t="s">
        <v>754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 t="s">
        <v>754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 t="s">
        <v>754</v>
      </c>
      <c r="J182" s="212" t="s">
        <v>754</v>
      </c>
      <c r="K182" s="217" t="str">
        <f t="shared" si="188"/>
        <v/>
      </c>
      <c r="L182" s="34">
        <f t="shared" si="181"/>
        <v>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0</v>
      </c>
      <c r="N182" s="57">
        <v>0</v>
      </c>
      <c r="O182" s="57">
        <v>0</v>
      </c>
      <c r="P182" s="61">
        <f t="shared" si="182"/>
        <v>0</v>
      </c>
      <c r="Q182" s="40">
        <f t="shared" si="189"/>
        <v>0</v>
      </c>
      <c r="R182" s="40">
        <f t="shared" si="190"/>
        <v>0</v>
      </c>
      <c r="S182" s="44">
        <f t="shared" si="191"/>
        <v>0</v>
      </c>
      <c r="T182" s="35">
        <f t="shared" si="192"/>
        <v>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0</v>
      </c>
      <c r="V182" s="57">
        <v>0</v>
      </c>
      <c r="W182" s="57">
        <v>0</v>
      </c>
      <c r="X182" s="61">
        <f t="shared" si="183"/>
        <v>0</v>
      </c>
      <c r="Y182" s="40">
        <f t="shared" si="193"/>
        <v>0</v>
      </c>
      <c r="Z182" s="40">
        <f t="shared" si="194"/>
        <v>0</v>
      </c>
      <c r="AA182" s="44">
        <f t="shared" si="195"/>
        <v>0</v>
      </c>
      <c r="AB182" s="35">
        <f t="shared" si="196"/>
        <v>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0</v>
      </c>
      <c r="AD182" s="57">
        <v>0</v>
      </c>
      <c r="AE182" s="57">
        <v>0</v>
      </c>
      <c r="AF182" s="61">
        <f t="shared" si="184"/>
        <v>0</v>
      </c>
      <c r="AG182" s="40">
        <f t="shared" si="197"/>
        <v>0</v>
      </c>
      <c r="AH182" s="40">
        <f t="shared" si="198"/>
        <v>0</v>
      </c>
      <c r="AI182" s="44">
        <f t="shared" si="199"/>
        <v>0</v>
      </c>
      <c r="AJ182" s="35">
        <f t="shared" si="185"/>
        <v>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0</v>
      </c>
      <c r="AL182" s="57">
        <v>0</v>
      </c>
      <c r="AM182" s="57">
        <v>0</v>
      </c>
      <c r="AN182" s="61">
        <f t="shared" si="186"/>
        <v>0</v>
      </c>
      <c r="AO182" s="40">
        <f t="shared" si="200"/>
        <v>0</v>
      </c>
      <c r="AP182" s="40">
        <f t="shared" si="201"/>
        <v>0</v>
      </c>
      <c r="AQ182" s="44">
        <f t="shared" si="202"/>
        <v>0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 t="s">
        <v>754</v>
      </c>
      <c r="J183" s="212" t="s">
        <v>754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0</v>
      </c>
      <c r="N183" s="57">
        <v>0</v>
      </c>
      <c r="O183" s="57">
        <v>0</v>
      </c>
      <c r="P183" s="61">
        <f t="shared" si="182"/>
        <v>0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0</v>
      </c>
      <c r="V183" s="57">
        <v>0</v>
      </c>
      <c r="W183" s="57">
        <v>0</v>
      </c>
      <c r="X183" s="61">
        <f t="shared" si="183"/>
        <v>0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0</v>
      </c>
      <c r="AD183" s="57">
        <v>0</v>
      </c>
      <c r="AE183" s="57">
        <v>0</v>
      </c>
      <c r="AF183" s="61">
        <f t="shared" si="184"/>
        <v>0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0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0</v>
      </c>
      <c r="AL183" s="57">
        <v>0</v>
      </c>
      <c r="AM183" s="57">
        <v>0</v>
      </c>
      <c r="AN183" s="61">
        <f t="shared" si="186"/>
        <v>0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 t="s">
        <v>754</v>
      </c>
      <c r="J184" s="212" t="s">
        <v>754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 t="s">
        <v>754</v>
      </c>
      <c r="J185" s="212" t="s">
        <v>754</v>
      </c>
      <c r="K185" s="217" t="str">
        <f t="shared" si="188"/>
        <v/>
      </c>
      <c r="L185" s="34">
        <f t="shared" si="181"/>
        <v>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0</v>
      </c>
      <c r="N185" s="57">
        <v>0</v>
      </c>
      <c r="O185" s="57">
        <v>0</v>
      </c>
      <c r="P185" s="61">
        <f t="shared" si="182"/>
        <v>0</v>
      </c>
      <c r="Q185" s="40">
        <f t="shared" si="189"/>
        <v>0</v>
      </c>
      <c r="R185" s="40">
        <f t="shared" si="190"/>
        <v>0</v>
      </c>
      <c r="S185" s="44">
        <f t="shared" si="191"/>
        <v>0</v>
      </c>
      <c r="T185" s="35">
        <f t="shared" si="192"/>
        <v>0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0</v>
      </c>
      <c r="V185" s="57">
        <v>0</v>
      </c>
      <c r="W185" s="57">
        <v>0</v>
      </c>
      <c r="X185" s="61">
        <f t="shared" si="183"/>
        <v>0</v>
      </c>
      <c r="Y185" s="40">
        <f t="shared" si="193"/>
        <v>0</v>
      </c>
      <c r="Z185" s="40">
        <f t="shared" si="194"/>
        <v>0</v>
      </c>
      <c r="AA185" s="44">
        <f t="shared" si="195"/>
        <v>0</v>
      </c>
      <c r="AB185" s="35">
        <f t="shared" si="196"/>
        <v>0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0</v>
      </c>
      <c r="AD185" s="57">
        <v>0</v>
      </c>
      <c r="AE185" s="57">
        <v>0</v>
      </c>
      <c r="AF185" s="61">
        <f t="shared" si="184"/>
        <v>0</v>
      </c>
      <c r="AG185" s="40">
        <f t="shared" si="197"/>
        <v>0</v>
      </c>
      <c r="AH185" s="40">
        <f t="shared" si="198"/>
        <v>0</v>
      </c>
      <c r="AI185" s="44">
        <f t="shared" si="199"/>
        <v>0</v>
      </c>
      <c r="AJ185" s="35">
        <f t="shared" si="185"/>
        <v>0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0</v>
      </c>
      <c r="AL185" s="57">
        <v>0</v>
      </c>
      <c r="AM185" s="57">
        <v>0</v>
      </c>
      <c r="AN185" s="61">
        <f t="shared" si="186"/>
        <v>0</v>
      </c>
      <c r="AO185" s="40">
        <f t="shared" si="200"/>
        <v>0</v>
      </c>
      <c r="AP185" s="40">
        <f t="shared" si="201"/>
        <v>0</v>
      </c>
      <c r="AQ185" s="44">
        <f t="shared" si="202"/>
        <v>0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 t="s">
        <v>754</v>
      </c>
      <c r="J186" s="212" t="s">
        <v>754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0</v>
      </c>
      <c r="O186" s="57">
        <v>0</v>
      </c>
      <c r="P186" s="61">
        <f t="shared" si="182"/>
        <v>0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0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0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0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 t="s">
        <v>754</v>
      </c>
      <c r="J187" s="212" t="s">
        <v>754</v>
      </c>
      <c r="K187" s="217" t="str">
        <f t="shared" si="188"/>
        <v/>
      </c>
      <c r="L187" s="34">
        <f t="shared" si="181"/>
        <v>0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0</v>
      </c>
      <c r="N187" s="57">
        <v>0</v>
      </c>
      <c r="O187" s="57">
        <v>0</v>
      </c>
      <c r="P187" s="61">
        <f t="shared" si="182"/>
        <v>0</v>
      </c>
      <c r="Q187" s="40">
        <f t="shared" si="189"/>
        <v>0</v>
      </c>
      <c r="R187" s="40">
        <f t="shared" si="190"/>
        <v>0</v>
      </c>
      <c r="S187" s="44">
        <f t="shared" si="191"/>
        <v>0</v>
      </c>
      <c r="T187" s="35">
        <f t="shared" si="192"/>
        <v>0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0</v>
      </c>
      <c r="V187" s="57">
        <v>0</v>
      </c>
      <c r="W187" s="57">
        <v>0</v>
      </c>
      <c r="X187" s="61">
        <f t="shared" si="183"/>
        <v>0</v>
      </c>
      <c r="Y187" s="40">
        <f t="shared" si="193"/>
        <v>0</v>
      </c>
      <c r="Z187" s="40">
        <f t="shared" si="194"/>
        <v>0</v>
      </c>
      <c r="AA187" s="44">
        <f t="shared" si="195"/>
        <v>0</v>
      </c>
      <c r="AB187" s="35">
        <f t="shared" si="196"/>
        <v>0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0</v>
      </c>
      <c r="AD187" s="57">
        <v>0</v>
      </c>
      <c r="AE187" s="57">
        <v>0</v>
      </c>
      <c r="AF187" s="61">
        <f t="shared" si="184"/>
        <v>0</v>
      </c>
      <c r="AG187" s="40">
        <f t="shared" si="197"/>
        <v>0</v>
      </c>
      <c r="AH187" s="40">
        <f t="shared" si="198"/>
        <v>0</v>
      </c>
      <c r="AI187" s="44">
        <f t="shared" si="199"/>
        <v>0</v>
      </c>
      <c r="AJ187" s="35">
        <f t="shared" si="185"/>
        <v>0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0</v>
      </c>
      <c r="AL187" s="57">
        <v>0</v>
      </c>
      <c r="AM187" s="57">
        <v>0</v>
      </c>
      <c r="AN187" s="61">
        <f t="shared" si="186"/>
        <v>0</v>
      </c>
      <c r="AO187" s="40">
        <f t="shared" si="200"/>
        <v>0</v>
      </c>
      <c r="AP187" s="40">
        <f t="shared" si="201"/>
        <v>0</v>
      </c>
      <c r="AQ187" s="44">
        <f t="shared" si="202"/>
        <v>0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 t="s">
        <v>754</v>
      </c>
      <c r="J188" s="212" t="s">
        <v>754</v>
      </c>
      <c r="K188" s="217" t="str">
        <f t="shared" si="188"/>
        <v/>
      </c>
      <c r="L188" s="34">
        <f t="shared" si="181"/>
        <v>0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0</v>
      </c>
      <c r="N188" s="57">
        <v>0</v>
      </c>
      <c r="O188" s="57">
        <v>0</v>
      </c>
      <c r="P188" s="61">
        <f t="shared" si="182"/>
        <v>0</v>
      </c>
      <c r="Q188" s="40">
        <f t="shared" si="189"/>
        <v>0</v>
      </c>
      <c r="R188" s="40">
        <f t="shared" si="190"/>
        <v>0</v>
      </c>
      <c r="S188" s="44">
        <f t="shared" si="191"/>
        <v>0</v>
      </c>
      <c r="T188" s="35">
        <f t="shared" si="192"/>
        <v>0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0</v>
      </c>
      <c r="V188" s="57">
        <v>0</v>
      </c>
      <c r="W188" s="57">
        <v>0</v>
      </c>
      <c r="X188" s="61">
        <f t="shared" si="183"/>
        <v>0</v>
      </c>
      <c r="Y188" s="40">
        <f t="shared" si="193"/>
        <v>0</v>
      </c>
      <c r="Z188" s="40">
        <f t="shared" si="194"/>
        <v>0</v>
      </c>
      <c r="AA188" s="44">
        <f t="shared" si="195"/>
        <v>0</v>
      </c>
      <c r="AB188" s="35">
        <f t="shared" si="196"/>
        <v>0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0</v>
      </c>
      <c r="AD188" s="57">
        <v>0</v>
      </c>
      <c r="AE188" s="57">
        <v>0</v>
      </c>
      <c r="AF188" s="61">
        <f t="shared" si="184"/>
        <v>0</v>
      </c>
      <c r="AG188" s="40">
        <f t="shared" si="197"/>
        <v>0</v>
      </c>
      <c r="AH188" s="40">
        <f t="shared" si="198"/>
        <v>0</v>
      </c>
      <c r="AI188" s="44">
        <f t="shared" si="199"/>
        <v>0</v>
      </c>
      <c r="AJ188" s="35">
        <f t="shared" si="185"/>
        <v>0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0</v>
      </c>
      <c r="AL188" s="57">
        <v>0</v>
      </c>
      <c r="AM188" s="57">
        <v>0</v>
      </c>
      <c r="AN188" s="61">
        <f t="shared" si="186"/>
        <v>0</v>
      </c>
      <c r="AO188" s="40">
        <f t="shared" si="200"/>
        <v>0</v>
      </c>
      <c r="AP188" s="40">
        <f t="shared" si="201"/>
        <v>0</v>
      </c>
      <c r="AQ188" s="44">
        <f t="shared" si="202"/>
        <v>0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 t="s">
        <v>754</v>
      </c>
      <c r="J189" s="212" t="s">
        <v>754</v>
      </c>
      <c r="K189" s="217" t="str">
        <f t="shared" si="188"/>
        <v/>
      </c>
      <c r="L189" s="34">
        <f t="shared" si="181"/>
        <v>0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0</v>
      </c>
      <c r="N189" s="57">
        <v>0</v>
      </c>
      <c r="O189" s="57">
        <v>0</v>
      </c>
      <c r="P189" s="61">
        <f t="shared" si="182"/>
        <v>0</v>
      </c>
      <c r="Q189" s="40">
        <f t="shared" si="189"/>
        <v>0</v>
      </c>
      <c r="R189" s="40">
        <f t="shared" si="190"/>
        <v>0</v>
      </c>
      <c r="S189" s="44">
        <f t="shared" si="191"/>
        <v>0</v>
      </c>
      <c r="T189" s="35">
        <f t="shared" si="192"/>
        <v>0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0</v>
      </c>
      <c r="V189" s="57">
        <v>0</v>
      </c>
      <c r="W189" s="57">
        <v>0</v>
      </c>
      <c r="X189" s="61">
        <f t="shared" si="183"/>
        <v>0</v>
      </c>
      <c r="Y189" s="40">
        <f t="shared" si="193"/>
        <v>0</v>
      </c>
      <c r="Z189" s="40">
        <f t="shared" si="194"/>
        <v>0</v>
      </c>
      <c r="AA189" s="44">
        <f t="shared" si="195"/>
        <v>0</v>
      </c>
      <c r="AB189" s="35">
        <f t="shared" si="196"/>
        <v>0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0</v>
      </c>
      <c r="AD189" s="57">
        <v>0</v>
      </c>
      <c r="AE189" s="57">
        <v>0</v>
      </c>
      <c r="AF189" s="61">
        <f t="shared" si="184"/>
        <v>0</v>
      </c>
      <c r="AG189" s="40">
        <f t="shared" si="197"/>
        <v>0</v>
      </c>
      <c r="AH189" s="40">
        <f t="shared" si="198"/>
        <v>0</v>
      </c>
      <c r="AI189" s="44">
        <f t="shared" si="199"/>
        <v>0</v>
      </c>
      <c r="AJ189" s="35">
        <f t="shared" si="185"/>
        <v>0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0</v>
      </c>
      <c r="AL189" s="57">
        <v>0</v>
      </c>
      <c r="AM189" s="57">
        <v>0</v>
      </c>
      <c r="AN189" s="61">
        <f t="shared" si="186"/>
        <v>0</v>
      </c>
      <c r="AO189" s="40">
        <f t="shared" si="200"/>
        <v>0</v>
      </c>
      <c r="AP189" s="40">
        <f t="shared" si="201"/>
        <v>0</v>
      </c>
      <c r="AQ189" s="44">
        <f t="shared" si="202"/>
        <v>0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0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0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0</v>
      </c>
      <c r="K196" s="41" t="str">
        <f>IFERROR(J196/I196,"")</f>
        <v/>
      </c>
      <c r="L196" s="41">
        <f>SUM(L176:L195)</f>
        <v>0</v>
      </c>
      <c r="M196" s="41">
        <f>IFERROR(S196/P196,0)</f>
        <v>0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0</v>
      </c>
      <c r="Q196" s="41">
        <f t="shared" si="203"/>
        <v>0</v>
      </c>
      <c r="R196" s="41">
        <f t="shared" si="203"/>
        <v>0</v>
      </c>
      <c r="S196" s="45">
        <f t="shared" si="203"/>
        <v>0</v>
      </c>
      <c r="T196" s="41">
        <f t="shared" si="203"/>
        <v>0</v>
      </c>
      <c r="U196" s="41">
        <f>IFERROR(AA196/X196,0)</f>
        <v>0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0</v>
      </c>
      <c r="Y196" s="41">
        <f t="shared" si="204"/>
        <v>0</v>
      </c>
      <c r="Z196" s="41">
        <f t="shared" si="204"/>
        <v>0</v>
      </c>
      <c r="AA196" s="45">
        <f t="shared" si="204"/>
        <v>0</v>
      </c>
      <c r="AB196" s="41">
        <f t="shared" si="204"/>
        <v>0</v>
      </c>
      <c r="AC196" s="41">
        <f>IFERROR(AI196/AF196,0)</f>
        <v>0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0</v>
      </c>
      <c r="AG196" s="41">
        <f t="shared" si="205"/>
        <v>0</v>
      </c>
      <c r="AH196" s="41">
        <f t="shared" si="205"/>
        <v>0</v>
      </c>
      <c r="AI196" s="45">
        <f t="shared" si="205"/>
        <v>0</v>
      </c>
      <c r="AJ196" s="41">
        <f t="shared" si="205"/>
        <v>0</v>
      </c>
      <c r="AK196" s="41">
        <f>IFERROR(AQ196/AN196,0)</f>
        <v>0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0</v>
      </c>
      <c r="AO196" s="41">
        <f t="shared" si="206"/>
        <v>0</v>
      </c>
      <c r="AP196" s="41">
        <f t="shared" si="206"/>
        <v>0</v>
      </c>
      <c r="AQ196" s="45">
        <f t="shared" si="206"/>
        <v>0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0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0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0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0</v>
      </c>
      <c r="T198" s="39"/>
      <c r="U198" s="39"/>
      <c r="V198" s="53"/>
      <c r="W198" s="53"/>
      <c r="X198" s="110"/>
      <c r="Y198" s="39"/>
      <c r="Z198" s="39"/>
      <c r="AA198" s="54">
        <f>AA197-AA196</f>
        <v>0</v>
      </c>
      <c r="AB198" s="39"/>
      <c r="AC198" s="53"/>
      <c r="AD198" s="53"/>
      <c r="AE198" s="110"/>
      <c r="AF198" s="39"/>
      <c r="AG198" s="39"/>
      <c r="AH198" s="39"/>
      <c r="AI198" s="54">
        <f>AI197-AI196</f>
        <v>0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0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i/0pa56P0+TKsvKUGVbS4r+mnEoWZLXX1NgtXjgomyET94kz33Il1V0mWbOjtLtOOwopMJ9okmSuAfBghuAx9w==" saltValue="znGYzb8uRiAiEjfAylMcqA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Military Veterans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42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42671.520847800923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NAT_HRBP__42671.5208478009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HRBP-Vote42.xlsx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schemas.microsoft.com/office/2006/documentManagement/types"/>
    <ds:schemaRef ds:uri="http://purl.org/dc/terms/"/>
    <ds:schemaRef ds:uri="http://purl.org/dc/dcmitype/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df7ca258-5e24-45de-bd31-dbc76bc6765a"/>
    <ds:schemaRef ds:uri="http://schemas.microsoft.com/sharepoint/v3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2016-10-28T10:30:49Z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